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C20" i="2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19"/>
  <c r="AA46"/>
  <c r="Z46"/>
  <c r="Y46"/>
  <c r="X46"/>
  <c r="W46"/>
  <c r="V46"/>
  <c r="U46"/>
  <c r="T46"/>
  <c r="S46"/>
  <c r="R46"/>
  <c r="L46"/>
  <c r="K46"/>
  <c r="J46"/>
  <c r="H46"/>
  <c r="AB45"/>
  <c r="G45"/>
  <c r="O45" s="1"/>
  <c r="AB44"/>
  <c r="G44"/>
  <c r="N44" s="1"/>
  <c r="AB43"/>
  <c r="G43"/>
  <c r="N43" s="1"/>
  <c r="AB42"/>
  <c r="G42"/>
  <c r="N42" s="1"/>
  <c r="AB41"/>
  <c r="G41"/>
  <c r="N41" s="1"/>
  <c r="AB40"/>
  <c r="G40"/>
  <c r="N40" s="1"/>
  <c r="AB39"/>
  <c r="G39"/>
  <c r="N39" s="1"/>
  <c r="AB38"/>
  <c r="G38"/>
  <c r="N38" s="1"/>
  <c r="AB37"/>
  <c r="G37"/>
  <c r="N37" s="1"/>
  <c r="AB36"/>
  <c r="G36"/>
  <c r="N36" s="1"/>
  <c r="AB35"/>
  <c r="G35"/>
  <c r="N35" s="1"/>
  <c r="AB34"/>
  <c r="G34"/>
  <c r="N34" s="1"/>
  <c r="AB33"/>
  <c r="G33"/>
  <c r="N33" s="1"/>
  <c r="AB32"/>
  <c r="G32"/>
  <c r="N32" s="1"/>
  <c r="AB31"/>
  <c r="G31"/>
  <c r="N31" s="1"/>
  <c r="AB30"/>
  <c r="G30"/>
  <c r="N30" s="1"/>
  <c r="AB29"/>
  <c r="G29"/>
  <c r="N29" s="1"/>
  <c r="AB28"/>
  <c r="G28"/>
  <c r="N28" s="1"/>
  <c r="AB27"/>
  <c r="G27"/>
  <c r="N27" s="1"/>
  <c r="AB26"/>
  <c r="G26"/>
  <c r="N26" s="1"/>
  <c r="AB25"/>
  <c r="G25"/>
  <c r="N25" s="1"/>
  <c r="AB24"/>
  <c r="G24"/>
  <c r="N24" s="1"/>
  <c r="AB23"/>
  <c r="G23"/>
  <c r="O23" s="1"/>
  <c r="AB22"/>
  <c r="G22"/>
  <c r="N22" s="1"/>
  <c r="AB21"/>
  <c r="G21"/>
  <c r="N21" s="1"/>
  <c r="AB20"/>
  <c r="G20"/>
  <c r="N20" s="1"/>
  <c r="AB19"/>
  <c r="AB46" s="1"/>
  <c r="G19"/>
  <c r="N19" s="1"/>
  <c r="L31" i="1"/>
  <c r="I31"/>
  <c r="M30"/>
  <c r="J30"/>
  <c r="N30" s="1"/>
  <c r="J29"/>
  <c r="J28"/>
  <c r="K28" s="1"/>
  <c r="J27"/>
  <c r="N27" s="1"/>
  <c r="J26"/>
  <c r="N26" s="1"/>
  <c r="J25"/>
  <c r="N25" s="1"/>
  <c r="M24"/>
  <c r="M31" s="1"/>
  <c r="J24"/>
  <c r="J23"/>
  <c r="K23" s="1"/>
  <c r="J22"/>
  <c r="N22" s="1"/>
  <c r="J21"/>
  <c r="N21" s="1"/>
  <c r="B21"/>
  <c r="B22" s="1"/>
  <c r="B23" s="1"/>
  <c r="B24" s="1"/>
  <c r="B25" s="1"/>
  <c r="B26" s="1"/>
  <c r="B27" s="1"/>
  <c r="B28" s="1"/>
  <c r="B29" s="1"/>
  <c r="B30" s="1"/>
  <c r="J20"/>
  <c r="J19"/>
  <c r="J18"/>
  <c r="J17"/>
  <c r="J16"/>
  <c r="J15"/>
  <c r="J14"/>
  <c r="J31" s="1"/>
  <c r="O21" l="1"/>
  <c r="O22"/>
  <c r="N23"/>
  <c r="O23" s="1"/>
  <c r="O25"/>
  <c r="O26"/>
  <c r="O27"/>
  <c r="N28"/>
  <c r="O24" i="2"/>
  <c r="M19"/>
  <c r="M24"/>
  <c r="O19"/>
  <c r="P24"/>
  <c r="M20"/>
  <c r="O20"/>
  <c r="M21"/>
  <c r="O21"/>
  <c r="M22"/>
  <c r="O22"/>
  <c r="N23"/>
  <c r="Q24"/>
  <c r="M25"/>
  <c r="O25"/>
  <c r="M26"/>
  <c r="O26"/>
  <c r="M27"/>
  <c r="O27"/>
  <c r="M28"/>
  <c r="O28"/>
  <c r="M29"/>
  <c r="O29"/>
  <c r="M30"/>
  <c r="O30"/>
  <c r="M31"/>
  <c r="O31"/>
  <c r="M32"/>
  <c r="O32"/>
  <c r="M33"/>
  <c r="O33"/>
  <c r="M34"/>
  <c r="O34"/>
  <c r="M35"/>
  <c r="O35"/>
  <c r="M36"/>
  <c r="O36"/>
  <c r="M37"/>
  <c r="O37"/>
  <c r="M38"/>
  <c r="O38"/>
  <c r="M39"/>
  <c r="O39"/>
  <c r="M40"/>
  <c r="O40"/>
  <c r="M41"/>
  <c r="O41"/>
  <c r="M42"/>
  <c r="O42"/>
  <c r="M43"/>
  <c r="O43"/>
  <c r="M44"/>
  <c r="O44"/>
  <c r="N45"/>
  <c r="I20"/>
  <c r="I21"/>
  <c r="I22"/>
  <c r="M23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M45"/>
  <c r="O28" i="1"/>
  <c r="N24"/>
  <c r="O24" s="1"/>
  <c r="K14"/>
  <c r="K15"/>
  <c r="K16"/>
  <c r="K17"/>
  <c r="K18"/>
  <c r="K19"/>
  <c r="N19" s="1"/>
  <c r="K20"/>
  <c r="N29"/>
  <c r="O29" s="1"/>
  <c r="O30"/>
  <c r="N20" l="1"/>
  <c r="O20" s="1"/>
  <c r="N17"/>
  <c r="O17" s="1"/>
  <c r="P19" i="2"/>
  <c r="P43"/>
  <c r="P41"/>
  <c r="P39"/>
  <c r="P37"/>
  <c r="P35"/>
  <c r="P33"/>
  <c r="P31"/>
  <c r="P29"/>
  <c r="P27"/>
  <c r="P25"/>
  <c r="P22"/>
  <c r="Q22" s="1"/>
  <c r="O46"/>
  <c r="N46"/>
  <c r="Q19"/>
  <c r="P45"/>
  <c r="Q45" s="1"/>
  <c r="P20"/>
  <c r="Q20" s="1"/>
  <c r="I46"/>
  <c r="Q43"/>
  <c r="Q41"/>
  <c r="Q39"/>
  <c r="Q37"/>
  <c r="Q35"/>
  <c r="Q33"/>
  <c r="Q31"/>
  <c r="Q29"/>
  <c r="Q27"/>
  <c r="Q25"/>
  <c r="P23"/>
  <c r="Q23" s="1"/>
  <c r="P44"/>
  <c r="Q44" s="1"/>
  <c r="P42"/>
  <c r="Q42" s="1"/>
  <c r="P40"/>
  <c r="Q40" s="1"/>
  <c r="P38"/>
  <c r="Q38" s="1"/>
  <c r="P36"/>
  <c r="Q36" s="1"/>
  <c r="P34"/>
  <c r="Q34" s="1"/>
  <c r="P32"/>
  <c r="Q32" s="1"/>
  <c r="P30"/>
  <c r="Q30" s="1"/>
  <c r="P28"/>
  <c r="Q28" s="1"/>
  <c r="P26"/>
  <c r="Q26" s="1"/>
  <c r="P21"/>
  <c r="M46"/>
  <c r="K31" i="1"/>
  <c r="N14"/>
  <c r="O19"/>
  <c r="N15"/>
  <c r="O15" s="1"/>
  <c r="N18"/>
  <c r="O18" s="1"/>
  <c r="O14"/>
  <c r="N16"/>
  <c r="O16" s="1"/>
  <c r="P46" i="2" l="1"/>
  <c r="Q21"/>
  <c r="O31" i="1"/>
  <c r="N31"/>
  <c r="O34" s="1"/>
  <c r="Q46" i="2" l="1"/>
  <c r="AC46"/>
</calcChain>
</file>

<file path=xl/sharedStrings.xml><?xml version="1.0" encoding="utf-8"?>
<sst xmlns="http://schemas.openxmlformats.org/spreadsheetml/2006/main" count="133" uniqueCount="87">
  <si>
    <t>Директор КГУ Алкатерекской СШ Таменов Р.К</t>
  </si>
  <si>
    <t>Месячный фонд заработной платы:2099,4 тенге (Два миллиона девяносто девять тысяча четыристо  тенге)</t>
  </si>
  <si>
    <t>"Согласовано "</t>
  </si>
  <si>
    <t>Руководитель РОО __________</t>
  </si>
  <si>
    <t>№ п/п</t>
  </si>
  <si>
    <t>Должность</t>
  </si>
  <si>
    <t>образова</t>
  </si>
  <si>
    <t>звено</t>
  </si>
  <si>
    <t>стаж</t>
  </si>
  <si>
    <t>Коэфиц.</t>
  </si>
  <si>
    <t>БДО</t>
  </si>
  <si>
    <t>кол-во</t>
  </si>
  <si>
    <t>оклад</t>
  </si>
  <si>
    <t>надбавка</t>
  </si>
  <si>
    <t>каб,кат,бф</t>
  </si>
  <si>
    <t>прочие</t>
  </si>
  <si>
    <t>Оклад</t>
  </si>
  <si>
    <t>штат,</t>
  </si>
  <si>
    <t>25%с/х</t>
  </si>
  <si>
    <t>РБ</t>
  </si>
  <si>
    <t>с надб,</t>
  </si>
  <si>
    <t>16</t>
  </si>
  <si>
    <t>директор</t>
  </si>
  <si>
    <t>высшее</t>
  </si>
  <si>
    <t>А1</t>
  </si>
  <si>
    <t>Зам по уч работе</t>
  </si>
  <si>
    <t>НВП</t>
  </si>
  <si>
    <t>В2</t>
  </si>
  <si>
    <t>соцпедагог</t>
  </si>
  <si>
    <t>В3</t>
  </si>
  <si>
    <t xml:space="preserve"> библиотекар</t>
  </si>
  <si>
    <t>ср.спец</t>
  </si>
  <si>
    <t>С</t>
  </si>
  <si>
    <t>психолог</t>
  </si>
  <si>
    <t>Зам по восп работе</t>
  </si>
  <si>
    <t>завхоз</t>
  </si>
  <si>
    <t>среднее</t>
  </si>
  <si>
    <t>делопроизводитель</t>
  </si>
  <si>
    <t>Д</t>
  </si>
  <si>
    <t xml:space="preserve">  вожатый</t>
  </si>
  <si>
    <t>сторож</t>
  </si>
  <si>
    <t>1 раз</t>
  </si>
  <si>
    <t>рабочий</t>
  </si>
  <si>
    <t>2раз</t>
  </si>
  <si>
    <t>техничка</t>
  </si>
  <si>
    <t>гордировщик</t>
  </si>
  <si>
    <t>лаборант</t>
  </si>
  <si>
    <t>В-4</t>
  </si>
  <si>
    <t>вахтер</t>
  </si>
  <si>
    <t>истопник</t>
  </si>
  <si>
    <t>2 раз</t>
  </si>
  <si>
    <t>Итого</t>
  </si>
  <si>
    <t>ТАРИФИКАЦИОННЫЙ СПИСОК НА 01 сентября   2019 года</t>
  </si>
  <si>
    <t>Алкатерекская СШ</t>
  </si>
  <si>
    <t>№п/п</t>
  </si>
  <si>
    <t>категория</t>
  </si>
  <si>
    <t>Стаж</t>
  </si>
  <si>
    <t>Коэфициент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</si>
  <si>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</si>
  <si>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</si>
  <si>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</si>
  <si>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</si>
  <si>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</si>
  <si>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Доплаты</t>
  </si>
  <si>
    <t>3-х уровневые курсы</t>
  </si>
  <si>
    <t>за обновленное содержание образования</t>
  </si>
  <si>
    <t>Итого по ЦТ (республиканский бюджет)</t>
  </si>
  <si>
    <t>итого педагог. зарплата</t>
  </si>
  <si>
    <t>Предшкольные классы</t>
  </si>
  <si>
    <t>1-4</t>
  </si>
  <si>
    <t>5-9</t>
  </si>
  <si>
    <t>10-11</t>
  </si>
  <si>
    <t>сумма</t>
  </si>
  <si>
    <t>Классное руководство</t>
  </si>
  <si>
    <t>педагог-исследователь 40 %</t>
  </si>
  <si>
    <t>педагог-эксперт 35 %</t>
  </si>
  <si>
    <t>педагог-модератор 30 %</t>
  </si>
  <si>
    <t>30%</t>
  </si>
  <si>
    <t>5-11</t>
  </si>
  <si>
    <t>В2-1</t>
  </si>
  <si>
    <t>В2-2</t>
  </si>
  <si>
    <t>В2-3</t>
  </si>
  <si>
    <t>В2-4</t>
  </si>
  <si>
    <t>В4-2</t>
  </si>
  <si>
    <t>В4-3</t>
  </si>
  <si>
    <t>В4-4</t>
  </si>
  <si>
    <t>ДО ГОДА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</si>
</sst>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0.0"/>
    <numFmt numFmtId="165" formatCode="_-* #,##0.00&quot;т.&quot;_-;\-* #,##0.00&quot;т.&quot;_-;_-* &quot;-&quot;??&quot;т.&quot;_-;_-@_-"/>
  </numFmts>
  <fonts count="12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1"/>
    <xf numFmtId="0" fontId="1" fillId="2" borderId="0" xfId="1" applyFill="1"/>
    <xf numFmtId="0" fontId="2" fillId="3" borderId="0" xfId="1" applyFont="1" applyFill="1"/>
    <xf numFmtId="0" fontId="1" fillId="3" borderId="0" xfId="1" applyFill="1"/>
    <xf numFmtId="0" fontId="2" fillId="0" borderId="0" xfId="1" applyFont="1"/>
    <xf numFmtId="0" fontId="3" fillId="0" borderId="0" xfId="1" applyFont="1"/>
    <xf numFmtId="0" fontId="4" fillId="3" borderId="1" xfId="1" applyFont="1" applyFill="1" applyBorder="1" applyAlignment="1">
      <alignment horizontal="center"/>
    </xf>
    <xf numFmtId="0" fontId="4" fillId="3" borderId="2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0" fontId="4" fillId="3" borderId="4" xfId="1" applyFont="1" applyFill="1" applyBorder="1"/>
    <xf numFmtId="9" fontId="5" fillId="3" borderId="4" xfId="1" applyNumberFormat="1" applyFont="1" applyFill="1" applyBorder="1" applyAlignment="1">
      <alignment horizontal="righ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3" borderId="2" xfId="1" applyFont="1" applyFill="1" applyBorder="1"/>
    <xf numFmtId="9" fontId="5" fillId="3" borderId="2" xfId="1" applyNumberFormat="1" applyFont="1" applyFill="1" applyBorder="1" applyAlignment="1">
      <alignment horizontal="right"/>
    </xf>
    <xf numFmtId="49" fontId="5" fillId="3" borderId="4" xfId="1" applyNumberFormat="1" applyFont="1" applyFill="1" applyBorder="1" applyAlignment="1">
      <alignment horizontal="center"/>
    </xf>
    <xf numFmtId="0" fontId="1" fillId="3" borderId="4" xfId="1" applyFill="1" applyBorder="1"/>
    <xf numFmtId="2" fontId="1" fillId="3" borderId="4" xfId="1" applyNumberFormat="1" applyFill="1" applyBorder="1"/>
    <xf numFmtId="1" fontId="1" fillId="3" borderId="4" xfId="1" applyNumberFormat="1" applyFill="1" applyBorder="1"/>
    <xf numFmtId="44" fontId="1" fillId="3" borderId="4" xfId="2" applyFont="1" applyFill="1" applyBorder="1"/>
    <xf numFmtId="0" fontId="1" fillId="3" borderId="8" xfId="1" applyFill="1" applyBorder="1"/>
    <xf numFmtId="44" fontId="1" fillId="3" borderId="7" xfId="2" applyFont="1" applyFill="1" applyBorder="1"/>
    <xf numFmtId="164" fontId="1" fillId="3" borderId="7" xfId="1" applyNumberFormat="1" applyFill="1" applyBorder="1"/>
    <xf numFmtId="0" fontId="1" fillId="3" borderId="7" xfId="1" applyFill="1" applyBorder="1"/>
    <xf numFmtId="1" fontId="1" fillId="3" borderId="7" xfId="1" applyNumberFormat="1" applyFill="1" applyBorder="1"/>
    <xf numFmtId="0" fontId="1" fillId="3" borderId="9" xfId="1" applyFill="1" applyBorder="1"/>
    <xf numFmtId="164" fontId="1" fillId="3" borderId="4" xfId="1" applyNumberFormat="1" applyFill="1" applyBorder="1"/>
    <xf numFmtId="1" fontId="1" fillId="2" borderId="4" xfId="1" applyNumberFormat="1" applyFill="1" applyBorder="1"/>
    <xf numFmtId="1" fontId="1" fillId="4" borderId="4" xfId="1" applyNumberFormat="1" applyFill="1" applyBorder="1"/>
    <xf numFmtId="1" fontId="5" fillId="3" borderId="4" xfId="1" applyNumberFormat="1" applyFont="1" applyFill="1" applyBorder="1"/>
    <xf numFmtId="1" fontId="1" fillId="3" borderId="0" xfId="1" applyNumberFormat="1" applyFill="1"/>
    <xf numFmtId="0" fontId="6" fillId="0" borderId="0" xfId="0" applyFont="1"/>
    <xf numFmtId="0" fontId="6" fillId="3" borderId="0" xfId="0" applyFont="1" applyFill="1"/>
    <xf numFmtId="0" fontId="8" fillId="0" borderId="0" xfId="0" applyFont="1"/>
    <xf numFmtId="0" fontId="6" fillId="0" borderId="4" xfId="0" applyFont="1" applyBorder="1"/>
    <xf numFmtId="165" fontId="6" fillId="0" borderId="0" xfId="2" applyNumberFormat="1" applyFont="1"/>
    <xf numFmtId="0" fontId="6" fillId="5" borderId="0" xfId="0" applyFont="1" applyFill="1"/>
    <xf numFmtId="49" fontId="11" fillId="0" borderId="13" xfId="0" applyNumberFormat="1" applyFont="1" applyBorder="1" applyAlignment="1" applyProtection="1">
      <alignment horizontal="center" wrapText="1"/>
      <protection locked="0"/>
    </xf>
    <xf numFmtId="1" fontId="11" fillId="0" borderId="6" xfId="0" applyNumberFormat="1" applyFont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/>
    <xf numFmtId="2" fontId="6" fillId="3" borderId="4" xfId="0" applyNumberFormat="1" applyFont="1" applyFill="1" applyBorder="1"/>
    <xf numFmtId="0" fontId="6" fillId="5" borderId="4" xfId="0" applyFont="1" applyFill="1" applyBorder="1"/>
    <xf numFmtId="1" fontId="6" fillId="0" borderId="4" xfId="0" applyNumberFormat="1" applyFont="1" applyBorder="1"/>
    <xf numFmtId="1" fontId="6" fillId="0" borderId="7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8" fillId="3" borderId="4" xfId="0" applyFont="1" applyFill="1" applyBorder="1"/>
    <xf numFmtId="1" fontId="1" fillId="6" borderId="4" xfId="1" applyNumberFormat="1" applyFont="1" applyFill="1" applyBorder="1"/>
    <xf numFmtId="164" fontId="6" fillId="0" borderId="4" xfId="0" applyNumberFormat="1" applyFont="1" applyBorder="1"/>
    <xf numFmtId="0" fontId="6" fillId="3" borderId="4" xfId="0" applyFont="1" applyFill="1" applyBorder="1" applyAlignment="1">
      <alignment horizontal="right"/>
    </xf>
    <xf numFmtId="1" fontId="6" fillId="3" borderId="4" xfId="0" applyNumberFormat="1" applyFont="1" applyFill="1" applyBorder="1"/>
    <xf numFmtId="0" fontId="8" fillId="0" borderId="4" xfId="0" applyFont="1" applyBorder="1"/>
    <xf numFmtId="0" fontId="6" fillId="0" borderId="4" xfId="0" applyFont="1" applyBorder="1" applyAlignment="1">
      <alignment horizontal="right"/>
    </xf>
    <xf numFmtId="2" fontId="8" fillId="3" borderId="4" xfId="0" applyNumberFormat="1" applyFont="1" applyFill="1" applyBorder="1"/>
    <xf numFmtId="1" fontId="1" fillId="4" borderId="4" xfId="1" applyNumberFormat="1" applyFont="1" applyFill="1" applyBorder="1"/>
    <xf numFmtId="164" fontId="6" fillId="0" borderId="6" xfId="0" applyNumberFormat="1" applyFont="1" applyFill="1" applyBorder="1"/>
    <xf numFmtId="0" fontId="0" fillId="0" borderId="0" xfId="0" applyBorder="1"/>
    <xf numFmtId="0" fontId="6" fillId="3" borderId="0" xfId="0" applyFont="1" applyFill="1" applyBorder="1"/>
    <xf numFmtId="0" fontId="7" fillId="3" borderId="0" xfId="1" applyFont="1" applyFill="1" applyBorder="1" applyAlignment="1">
      <alignment horizontal="left"/>
    </xf>
    <xf numFmtId="0" fontId="7" fillId="3" borderId="0" xfId="1" applyFont="1" applyFill="1" applyBorder="1" applyAlignment="1">
      <alignment horizontal="center"/>
    </xf>
    <xf numFmtId="16" fontId="7" fillId="3" borderId="0" xfId="1" applyNumberFormat="1" applyFont="1" applyFill="1" applyBorder="1" applyAlignment="1">
      <alignment horizontal="center"/>
    </xf>
    <xf numFmtId="0" fontId="6" fillId="0" borderId="0" xfId="0" applyFont="1" applyBorder="1"/>
    <xf numFmtId="0" fontId="7" fillId="3" borderId="0" xfId="1" applyFont="1" applyFill="1" applyBorder="1"/>
    <xf numFmtId="165" fontId="9" fillId="3" borderId="0" xfId="2" applyNumberFormat="1" applyFont="1" applyFill="1" applyBorder="1"/>
    <xf numFmtId="165" fontId="7" fillId="3" borderId="0" xfId="2" applyNumberFormat="1" applyFont="1" applyFill="1" applyBorder="1" applyAlignment="1">
      <alignment horizontal="left"/>
    </xf>
    <xf numFmtId="0" fontId="7" fillId="3" borderId="0" xfId="2" applyNumberFormat="1" applyFont="1" applyFill="1" applyBorder="1" applyAlignment="1">
      <alignment horizontal="center"/>
    </xf>
    <xf numFmtId="0" fontId="10" fillId="3" borderId="0" xfId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5" borderId="0" xfId="0" applyFont="1" applyFill="1" applyBorder="1"/>
    <xf numFmtId="0" fontId="6" fillId="3" borderId="7" xfId="0" applyFont="1" applyFill="1" applyBorder="1"/>
    <xf numFmtId="0" fontId="6" fillId="5" borderId="7" xfId="0" applyFont="1" applyFill="1" applyBorder="1"/>
    <xf numFmtId="0" fontId="6" fillId="0" borderId="7" xfId="0" applyFont="1" applyBorder="1"/>
    <xf numFmtId="1" fontId="6" fillId="0" borderId="7" xfId="0" applyNumberFormat="1" applyFont="1" applyBorder="1"/>
    <xf numFmtId="0" fontId="11" fillId="0" borderId="10" xfId="0" applyFont="1" applyBorder="1" applyAlignment="1">
      <alignment horizontal="center" vertical="center" wrapText="1"/>
    </xf>
    <xf numFmtId="0" fontId="1" fillId="2" borderId="0" xfId="1" applyFill="1" applyAlignment="1">
      <alignment wrapText="1"/>
    </xf>
    <xf numFmtId="0" fontId="0" fillId="0" borderId="0" xfId="0" applyAlignment="1">
      <alignment wrapText="1"/>
    </xf>
    <xf numFmtId="0" fontId="4" fillId="3" borderId="2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49" fontId="11" fillId="0" borderId="12" xfId="0" applyNumberFormat="1" applyFont="1" applyBorder="1" applyAlignment="1" applyProtection="1">
      <alignment horizontal="center" vertical="center" textRotation="90" wrapText="1"/>
      <protection locked="0"/>
    </xf>
    <xf numFmtId="49" fontId="11" fillId="0" borderId="6" xfId="0" applyNumberFormat="1" applyFont="1" applyBorder="1" applyAlignment="1" applyProtection="1">
      <alignment horizontal="center" vertical="center" textRotation="90" wrapText="1"/>
      <protection locked="0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1" fontId="11" fillId="0" borderId="4" xfId="0" applyNumberFormat="1" applyFont="1" applyBorder="1" applyAlignment="1" applyProtection="1">
      <alignment horizontal="center" vertical="center"/>
      <protection locked="0"/>
    </xf>
    <xf numFmtId="49" fontId="11" fillId="0" borderId="2" xfId="0" applyNumberFormat="1" applyFont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Border="1" applyAlignment="1" applyProtection="1">
      <alignment horizontal="center" vertical="center" wrapText="1"/>
      <protection locked="0"/>
    </xf>
    <xf numFmtId="49" fontId="11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8" xfId="0" applyFont="1" applyBorder="1" applyAlignment="1">
      <alignment wrapText="1"/>
    </xf>
    <xf numFmtId="1" fontId="11" fillId="0" borderId="2" xfId="0" applyNumberFormat="1" applyFont="1" applyBorder="1" applyAlignment="1" applyProtection="1">
      <alignment horizontal="center" vertical="center" wrapText="1"/>
      <protection locked="0"/>
    </xf>
    <xf numFmtId="1" fontId="11" fillId="0" borderId="6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" fontId="11" fillId="0" borderId="14" xfId="0" applyNumberFormat="1" applyFont="1" applyBorder="1" applyAlignment="1" applyProtection="1">
      <alignment horizontal="center" vertical="center" textRotation="90" wrapText="1"/>
      <protection locked="0"/>
    </xf>
    <xf numFmtId="1" fontId="11" fillId="0" borderId="16" xfId="0" applyNumberFormat="1" applyFont="1" applyBorder="1" applyAlignment="1" applyProtection="1">
      <alignment horizontal="center" vertical="center" textRotation="90" wrapText="1"/>
      <protection locked="0"/>
    </xf>
    <xf numFmtId="49" fontId="11" fillId="5" borderId="4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textRotation="90" wrapText="1"/>
      <protection locked="0"/>
    </xf>
    <xf numFmtId="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</cellXfs>
  <cellStyles count="3">
    <cellStyle name="Денежный 2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O36"/>
  <sheetViews>
    <sheetView topLeftCell="A13" workbookViewId="0">
      <selection activeCell="P16" sqref="P16"/>
    </sheetView>
  </sheetViews>
  <sheetFormatPr defaultRowHeight="14.5"/>
  <cols>
    <col min="6" max="8" width="8.7265625" hidden="1" customWidth="1"/>
  </cols>
  <sheetData>
    <row r="3" spans="2:15">
      <c r="B3" s="1"/>
      <c r="C3" s="1"/>
      <c r="D3" s="1"/>
      <c r="E3" s="1"/>
      <c r="F3" s="2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2:15" ht="15.5">
      <c r="B4" s="1"/>
      <c r="C4" s="3"/>
      <c r="D4" s="1"/>
      <c r="E4" s="1"/>
      <c r="F4" s="2"/>
      <c r="G4" s="2"/>
      <c r="H4" s="2"/>
      <c r="I4" s="2"/>
      <c r="J4" s="2"/>
      <c r="K4" s="2"/>
      <c r="L4" s="2"/>
      <c r="M4" s="2"/>
      <c r="N4" s="2"/>
      <c r="O4" s="2"/>
    </row>
    <row r="5" spans="2:15">
      <c r="B5" s="4"/>
      <c r="C5" s="1"/>
      <c r="D5" s="2"/>
      <c r="E5" s="2"/>
      <c r="F5" s="2"/>
      <c r="G5" s="2"/>
      <c r="H5" s="2"/>
      <c r="I5" s="2"/>
      <c r="J5" s="2"/>
      <c r="K5" s="2"/>
      <c r="L5" s="76" t="s">
        <v>1</v>
      </c>
      <c r="M5" s="77"/>
      <c r="N5" s="77"/>
      <c r="O5" s="77"/>
    </row>
    <row r="6" spans="2:15" ht="15.5">
      <c r="B6" s="4"/>
      <c r="C6" s="1"/>
      <c r="D6" s="2" t="s">
        <v>2</v>
      </c>
      <c r="E6" s="2"/>
      <c r="F6" s="5"/>
      <c r="G6" s="5"/>
      <c r="H6" s="5"/>
      <c r="I6" s="5"/>
      <c r="J6" s="5"/>
      <c r="K6" s="5"/>
      <c r="L6" s="5"/>
      <c r="M6" s="5"/>
      <c r="N6" s="5"/>
      <c r="O6" s="5"/>
    </row>
    <row r="7" spans="2:15" ht="15.5">
      <c r="B7" s="4"/>
      <c r="C7" s="5"/>
      <c r="D7" s="2" t="s">
        <v>3</v>
      </c>
      <c r="E7" s="2"/>
      <c r="F7" s="6"/>
      <c r="G7" s="6"/>
      <c r="H7" s="6"/>
      <c r="I7" s="6"/>
      <c r="J7" s="5"/>
      <c r="K7" s="5"/>
      <c r="L7" s="5"/>
      <c r="M7" s="5"/>
      <c r="N7" s="5"/>
      <c r="O7" s="5"/>
    </row>
    <row r="8" spans="2:15" ht="15.5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2:1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2:1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2:15">
      <c r="B11" s="7" t="s">
        <v>4</v>
      </c>
      <c r="C11" s="8" t="s">
        <v>5</v>
      </c>
      <c r="D11" s="9" t="s">
        <v>6</v>
      </c>
      <c r="E11" s="10" t="s">
        <v>7</v>
      </c>
      <c r="F11" s="8" t="s">
        <v>8</v>
      </c>
      <c r="G11" s="8" t="s">
        <v>9</v>
      </c>
      <c r="H11" s="9" t="s">
        <v>10</v>
      </c>
      <c r="I11" s="8" t="s">
        <v>11</v>
      </c>
      <c r="J11" s="11" t="s">
        <v>12</v>
      </c>
      <c r="K11" s="11" t="s">
        <v>13</v>
      </c>
      <c r="L11" s="78" t="s">
        <v>14</v>
      </c>
      <c r="M11" s="11" t="s">
        <v>15</v>
      </c>
      <c r="N11" s="12">
        <v>0.1</v>
      </c>
      <c r="O11" s="11" t="s">
        <v>16</v>
      </c>
    </row>
    <row r="12" spans="2:15">
      <c r="B12" s="13"/>
      <c r="C12" s="14"/>
      <c r="D12" s="15"/>
      <c r="E12" s="8"/>
      <c r="F12" s="14"/>
      <c r="G12" s="14"/>
      <c r="H12" s="15"/>
      <c r="I12" s="14" t="s">
        <v>17</v>
      </c>
      <c r="J12" s="14"/>
      <c r="K12" s="16" t="s">
        <v>18</v>
      </c>
      <c r="L12" s="79"/>
      <c r="M12" s="14"/>
      <c r="N12" s="17" t="s">
        <v>19</v>
      </c>
      <c r="O12" s="16" t="s">
        <v>20</v>
      </c>
    </row>
    <row r="13" spans="2:15">
      <c r="B13" s="10">
        <v>1</v>
      </c>
      <c r="C13" s="10">
        <v>3</v>
      </c>
      <c r="D13" s="10">
        <v>4</v>
      </c>
      <c r="E13" s="10">
        <v>5</v>
      </c>
      <c r="F13" s="10">
        <v>7</v>
      </c>
      <c r="G13" s="10">
        <v>9</v>
      </c>
      <c r="H13" s="10">
        <v>10</v>
      </c>
      <c r="I13" s="10">
        <v>11</v>
      </c>
      <c r="J13" s="10">
        <v>12</v>
      </c>
      <c r="K13" s="10">
        <v>13</v>
      </c>
      <c r="L13" s="10"/>
      <c r="M13" s="10">
        <v>15</v>
      </c>
      <c r="N13" s="18" t="s">
        <v>21</v>
      </c>
      <c r="O13" s="10">
        <v>17</v>
      </c>
    </row>
    <row r="14" spans="2:15">
      <c r="B14" s="19">
        <v>1</v>
      </c>
      <c r="C14" s="19" t="s">
        <v>22</v>
      </c>
      <c r="D14" s="19" t="s">
        <v>23</v>
      </c>
      <c r="E14" s="19" t="s">
        <v>24</v>
      </c>
      <c r="F14" s="20">
        <v>11</v>
      </c>
      <c r="G14" s="19">
        <v>5.29</v>
      </c>
      <c r="H14" s="19">
        <v>17697</v>
      </c>
      <c r="I14" s="19">
        <v>1</v>
      </c>
      <c r="J14" s="21">
        <f>G14*H14*I14</f>
        <v>93617.13</v>
      </c>
      <c r="K14" s="21">
        <f>J14*25%</f>
        <v>23404.282500000001</v>
      </c>
      <c r="L14" s="21"/>
      <c r="M14" s="21"/>
      <c r="N14" s="21">
        <f>(J14+K14)*10%</f>
        <v>11702.141250000001</v>
      </c>
      <c r="O14" s="21">
        <f>J14+K14+M14+N14+L14</f>
        <v>128723.55375000001</v>
      </c>
    </row>
    <row r="15" spans="2:15">
      <c r="B15" s="19">
        <v>2</v>
      </c>
      <c r="C15" s="19" t="s">
        <v>25</v>
      </c>
      <c r="D15" s="19" t="s">
        <v>23</v>
      </c>
      <c r="E15" s="19" t="s">
        <v>24</v>
      </c>
      <c r="F15" s="20">
        <v>29</v>
      </c>
      <c r="G15" s="19">
        <v>5.62</v>
      </c>
      <c r="H15" s="19">
        <v>17697</v>
      </c>
      <c r="I15" s="19">
        <v>1</v>
      </c>
      <c r="J15" s="21">
        <f t="shared" ref="J15:J23" si="0">G15*H15*I15</f>
        <v>99457.14</v>
      </c>
      <c r="K15" s="21">
        <f t="shared" ref="K15:K20" si="1">J15*25%</f>
        <v>24864.285</v>
      </c>
      <c r="L15" s="21"/>
      <c r="M15" s="21"/>
      <c r="N15" s="21">
        <f t="shared" ref="N15:N30" si="2">(J15+K15)*10%</f>
        <v>12432.142500000002</v>
      </c>
      <c r="O15" s="21">
        <f t="shared" ref="O15:O30" si="3">J15+K15+M15+N15+L15</f>
        <v>136753.5675</v>
      </c>
    </row>
    <row r="16" spans="2:15">
      <c r="B16" s="19">
        <v>3</v>
      </c>
      <c r="C16" s="19" t="s">
        <v>26</v>
      </c>
      <c r="D16" s="19" t="s">
        <v>23</v>
      </c>
      <c r="E16" s="19" t="s">
        <v>27</v>
      </c>
      <c r="F16" s="19">
        <v>10.3</v>
      </c>
      <c r="G16" s="19">
        <v>4.8099999999999996</v>
      </c>
      <c r="H16" s="19">
        <v>17697</v>
      </c>
      <c r="I16" s="19">
        <v>1</v>
      </c>
      <c r="J16" s="21">
        <f t="shared" si="0"/>
        <v>85122.569999999992</v>
      </c>
      <c r="K16" s="21">
        <f t="shared" si="1"/>
        <v>21280.642499999998</v>
      </c>
      <c r="L16" s="21"/>
      <c r="M16" s="21"/>
      <c r="N16" s="21">
        <f t="shared" si="2"/>
        <v>10640.321250000001</v>
      </c>
      <c r="O16" s="21">
        <f t="shared" si="3"/>
        <v>117043.53375</v>
      </c>
    </row>
    <row r="17" spans="2:15">
      <c r="B17" s="19">
        <v>4</v>
      </c>
      <c r="C17" s="19" t="s">
        <v>28</v>
      </c>
      <c r="D17" s="19" t="s">
        <v>23</v>
      </c>
      <c r="E17" s="19" t="s">
        <v>29</v>
      </c>
      <c r="F17" s="19">
        <v>16.100000000000001</v>
      </c>
      <c r="G17" s="19">
        <v>4.3600000000000003</v>
      </c>
      <c r="H17" s="19">
        <v>17697</v>
      </c>
      <c r="I17" s="19">
        <v>1</v>
      </c>
      <c r="J17" s="21">
        <f t="shared" si="0"/>
        <v>77158.920000000013</v>
      </c>
      <c r="K17" s="21">
        <f t="shared" si="1"/>
        <v>19289.730000000003</v>
      </c>
      <c r="L17" s="21"/>
      <c r="M17" s="21"/>
      <c r="N17" s="21">
        <f t="shared" si="2"/>
        <v>9644.8650000000034</v>
      </c>
      <c r="O17" s="21">
        <f t="shared" si="3"/>
        <v>106093.51500000003</v>
      </c>
    </row>
    <row r="18" spans="2:15">
      <c r="B18" s="19">
        <v>6</v>
      </c>
      <c r="C18" s="19" t="s">
        <v>30</v>
      </c>
      <c r="D18" s="22" t="s">
        <v>31</v>
      </c>
      <c r="E18" s="22" t="s">
        <v>32</v>
      </c>
      <c r="F18" s="19">
        <v>6.6</v>
      </c>
      <c r="G18" s="19">
        <v>3.46</v>
      </c>
      <c r="H18" s="19">
        <v>17697</v>
      </c>
      <c r="I18" s="19">
        <v>0.5</v>
      </c>
      <c r="J18" s="21">
        <f t="shared" si="0"/>
        <v>30615.81</v>
      </c>
      <c r="K18" s="21">
        <f t="shared" si="1"/>
        <v>7653.9525000000003</v>
      </c>
      <c r="L18" s="21"/>
      <c r="M18" s="21">
        <v>2654</v>
      </c>
      <c r="N18" s="21">
        <f t="shared" si="2"/>
        <v>3826.9762500000006</v>
      </c>
      <c r="O18" s="21">
        <f t="shared" si="3"/>
        <v>44750.738750000004</v>
      </c>
    </row>
    <row r="19" spans="2:15">
      <c r="B19" s="19">
        <v>7</v>
      </c>
      <c r="C19" s="23" t="s">
        <v>33</v>
      </c>
      <c r="D19" s="24" t="s">
        <v>23</v>
      </c>
      <c r="E19" s="24" t="s">
        <v>27</v>
      </c>
      <c r="F19" s="25">
        <v>5</v>
      </c>
      <c r="G19" s="26">
        <v>4.66</v>
      </c>
      <c r="H19" s="19">
        <v>17697</v>
      </c>
      <c r="I19" s="27">
        <v>1</v>
      </c>
      <c r="J19" s="21">
        <f t="shared" si="0"/>
        <v>82468.02</v>
      </c>
      <c r="K19" s="21">
        <f t="shared" si="1"/>
        <v>20617.005000000001</v>
      </c>
      <c r="L19" s="21"/>
      <c r="M19" s="21"/>
      <c r="N19" s="21">
        <f t="shared" si="2"/>
        <v>10308.502500000002</v>
      </c>
      <c r="O19" s="21">
        <f t="shared" si="3"/>
        <v>113393.52750000001</v>
      </c>
    </row>
    <row r="20" spans="2:15">
      <c r="B20" s="19">
        <v>8</v>
      </c>
      <c r="C20" s="23" t="s">
        <v>34</v>
      </c>
      <c r="D20" s="24" t="s">
        <v>23</v>
      </c>
      <c r="E20" s="24" t="s">
        <v>24</v>
      </c>
      <c r="F20" s="25">
        <v>13</v>
      </c>
      <c r="G20" s="26">
        <v>5.17</v>
      </c>
      <c r="H20" s="19">
        <v>17697</v>
      </c>
      <c r="I20" s="27">
        <v>1</v>
      </c>
      <c r="J20" s="21">
        <f t="shared" si="0"/>
        <v>91493.49</v>
      </c>
      <c r="K20" s="21">
        <f t="shared" si="1"/>
        <v>22873.372500000001</v>
      </c>
      <c r="L20" s="21"/>
      <c r="M20" s="21"/>
      <c r="N20" s="21">
        <f t="shared" si="2"/>
        <v>11436.686250000001</v>
      </c>
      <c r="O20" s="21">
        <f t="shared" si="3"/>
        <v>125803.54875</v>
      </c>
    </row>
    <row r="21" spans="2:15">
      <c r="B21" s="19">
        <f>1+B20</f>
        <v>9</v>
      </c>
      <c r="C21" s="28" t="s">
        <v>35</v>
      </c>
      <c r="D21" s="19" t="s">
        <v>36</v>
      </c>
      <c r="E21" s="19" t="s">
        <v>32</v>
      </c>
      <c r="F21" s="19">
        <v>25</v>
      </c>
      <c r="G21" s="19">
        <v>3.68</v>
      </c>
      <c r="H21" s="19">
        <v>17697</v>
      </c>
      <c r="I21" s="21">
        <v>1</v>
      </c>
      <c r="J21" s="21">
        <f t="shared" si="0"/>
        <v>65124.960000000006</v>
      </c>
      <c r="K21" s="21"/>
      <c r="L21" s="21"/>
      <c r="M21" s="21"/>
      <c r="N21" s="21">
        <f t="shared" si="2"/>
        <v>6512.496000000001</v>
      </c>
      <c r="O21" s="21">
        <f t="shared" si="3"/>
        <v>71637.456000000006</v>
      </c>
    </row>
    <row r="22" spans="2:15">
      <c r="B22" s="19">
        <f t="shared" ref="B22:B30" si="4">1+B21</f>
        <v>10</v>
      </c>
      <c r="C22" s="28" t="s">
        <v>37</v>
      </c>
      <c r="D22" s="19" t="s">
        <v>31</v>
      </c>
      <c r="E22" s="19" t="s">
        <v>38</v>
      </c>
      <c r="F22" s="19">
        <v>6.4</v>
      </c>
      <c r="G22" s="19">
        <v>3.08</v>
      </c>
      <c r="H22" s="19">
        <v>17697</v>
      </c>
      <c r="I22" s="29">
        <v>0.5</v>
      </c>
      <c r="J22" s="21">
        <f t="shared" si="0"/>
        <v>27253.38</v>
      </c>
      <c r="K22" s="21"/>
      <c r="L22" s="21"/>
      <c r="M22" s="21"/>
      <c r="N22" s="21">
        <f t="shared" si="2"/>
        <v>2725.3380000000002</v>
      </c>
      <c r="O22" s="21">
        <f t="shared" si="3"/>
        <v>29978.718000000001</v>
      </c>
    </row>
    <row r="23" spans="2:15">
      <c r="B23" s="19">
        <f t="shared" si="4"/>
        <v>11</v>
      </c>
      <c r="C23" s="28" t="s">
        <v>39</v>
      </c>
      <c r="D23" s="19" t="s">
        <v>23</v>
      </c>
      <c r="E23" s="19" t="s">
        <v>29</v>
      </c>
      <c r="F23" s="19">
        <v>5.9</v>
      </c>
      <c r="G23" s="19">
        <v>3.78</v>
      </c>
      <c r="H23" s="19">
        <v>17697</v>
      </c>
      <c r="I23" s="29">
        <v>0.5</v>
      </c>
      <c r="J23" s="21">
        <f t="shared" si="0"/>
        <v>33447.33</v>
      </c>
      <c r="K23" s="21">
        <f t="shared" ref="K23" si="5">J23*25%</f>
        <v>8361.8325000000004</v>
      </c>
      <c r="L23" s="21"/>
      <c r="M23" s="21"/>
      <c r="N23" s="21">
        <f t="shared" si="2"/>
        <v>4180.9162500000011</v>
      </c>
      <c r="O23" s="21">
        <f t="shared" si="3"/>
        <v>45990.078750000008</v>
      </c>
    </row>
    <row r="24" spans="2:15">
      <c r="B24" s="19">
        <f t="shared" si="4"/>
        <v>12</v>
      </c>
      <c r="C24" s="28" t="s">
        <v>40</v>
      </c>
      <c r="D24" s="19"/>
      <c r="E24" s="19" t="s">
        <v>41</v>
      </c>
      <c r="F24" s="19"/>
      <c r="G24" s="19">
        <v>2.77</v>
      </c>
      <c r="H24" s="19">
        <v>17697</v>
      </c>
      <c r="I24" s="21">
        <v>3</v>
      </c>
      <c r="J24" s="21">
        <f>G24*H24*I24</f>
        <v>147062.07</v>
      </c>
      <c r="K24" s="21"/>
      <c r="L24" s="21"/>
      <c r="M24" s="21">
        <f>147062/2</f>
        <v>73531</v>
      </c>
      <c r="N24" s="21">
        <f t="shared" si="2"/>
        <v>14706.207000000002</v>
      </c>
      <c r="O24" s="21">
        <f t="shared" si="3"/>
        <v>235299.277</v>
      </c>
    </row>
    <row r="25" spans="2:15">
      <c r="B25" s="19">
        <f t="shared" si="4"/>
        <v>13</v>
      </c>
      <c r="C25" s="19" t="s">
        <v>42</v>
      </c>
      <c r="D25" s="19"/>
      <c r="E25" s="19" t="s">
        <v>43</v>
      </c>
      <c r="F25" s="19"/>
      <c r="G25" s="19">
        <v>2.81</v>
      </c>
      <c r="H25" s="19">
        <v>17697</v>
      </c>
      <c r="I25" s="21">
        <v>1</v>
      </c>
      <c r="J25" s="21">
        <f t="shared" ref="J25:J30" si="6">G25*H25*I25</f>
        <v>49728.57</v>
      </c>
      <c r="K25" s="21"/>
      <c r="L25" s="21"/>
      <c r="M25" s="21"/>
      <c r="N25" s="21">
        <f t="shared" si="2"/>
        <v>4972.857</v>
      </c>
      <c r="O25" s="21">
        <f t="shared" si="3"/>
        <v>54701.426999999996</v>
      </c>
    </row>
    <row r="26" spans="2:15">
      <c r="B26" s="19">
        <f t="shared" si="4"/>
        <v>14</v>
      </c>
      <c r="C26" s="19" t="s">
        <v>44</v>
      </c>
      <c r="D26" s="19"/>
      <c r="E26" s="19" t="s">
        <v>41</v>
      </c>
      <c r="F26" s="19"/>
      <c r="G26" s="19">
        <v>2.77</v>
      </c>
      <c r="H26" s="19">
        <v>17697</v>
      </c>
      <c r="I26" s="29">
        <v>5.5</v>
      </c>
      <c r="J26" s="21">
        <f t="shared" si="6"/>
        <v>269613.79500000004</v>
      </c>
      <c r="K26" s="21"/>
      <c r="L26" s="21"/>
      <c r="M26" s="21">
        <v>19467</v>
      </c>
      <c r="N26" s="21">
        <f t="shared" si="2"/>
        <v>26961.379500000006</v>
      </c>
      <c r="O26" s="21">
        <f t="shared" si="3"/>
        <v>316042.17450000002</v>
      </c>
    </row>
    <row r="27" spans="2:15">
      <c r="B27" s="19">
        <f t="shared" si="4"/>
        <v>15</v>
      </c>
      <c r="C27" s="19" t="s">
        <v>45</v>
      </c>
      <c r="D27" s="19"/>
      <c r="E27" s="19" t="s">
        <v>41</v>
      </c>
      <c r="F27" s="19"/>
      <c r="G27" s="19">
        <v>2.77</v>
      </c>
      <c r="H27" s="19">
        <v>17697</v>
      </c>
      <c r="I27" s="21">
        <v>1</v>
      </c>
      <c r="J27" s="21">
        <f t="shared" si="6"/>
        <v>49020.69</v>
      </c>
      <c r="K27" s="21"/>
      <c r="L27" s="21"/>
      <c r="M27" s="21"/>
      <c r="N27" s="21">
        <f t="shared" si="2"/>
        <v>4902.0690000000004</v>
      </c>
      <c r="O27" s="21">
        <f t="shared" si="3"/>
        <v>53922.759000000005</v>
      </c>
    </row>
    <row r="28" spans="2:15">
      <c r="B28" s="19">
        <f t="shared" si="4"/>
        <v>16</v>
      </c>
      <c r="C28" s="19" t="s">
        <v>46</v>
      </c>
      <c r="D28" s="19" t="s">
        <v>31</v>
      </c>
      <c r="E28" s="19" t="s">
        <v>47</v>
      </c>
      <c r="F28" s="19">
        <v>14</v>
      </c>
      <c r="G28" s="19">
        <v>3.61</v>
      </c>
      <c r="H28" s="19">
        <v>17697</v>
      </c>
      <c r="I28" s="21">
        <v>1</v>
      </c>
      <c r="J28" s="21">
        <f t="shared" si="6"/>
        <v>63886.17</v>
      </c>
      <c r="K28" s="21">
        <f>J28*25%</f>
        <v>15971.5425</v>
      </c>
      <c r="L28" s="21"/>
      <c r="M28" s="21"/>
      <c r="N28" s="21">
        <f t="shared" si="2"/>
        <v>7985.7712499999998</v>
      </c>
      <c r="O28" s="21">
        <f t="shared" si="3"/>
        <v>87843.483749999999</v>
      </c>
    </row>
    <row r="29" spans="2:15">
      <c r="B29" s="19">
        <f t="shared" si="4"/>
        <v>17</v>
      </c>
      <c r="C29" s="19" t="s">
        <v>48</v>
      </c>
      <c r="D29" s="19"/>
      <c r="E29" s="19" t="s">
        <v>41</v>
      </c>
      <c r="F29" s="19"/>
      <c r="G29" s="19">
        <v>2.77</v>
      </c>
      <c r="H29" s="19">
        <v>17697</v>
      </c>
      <c r="I29" s="21">
        <v>2</v>
      </c>
      <c r="J29" s="21">
        <f t="shared" si="6"/>
        <v>98041.38</v>
      </c>
      <c r="K29" s="21"/>
      <c r="L29" s="21">
        <v>5309</v>
      </c>
      <c r="M29" s="21"/>
      <c r="N29" s="21">
        <f t="shared" si="2"/>
        <v>9804.1380000000008</v>
      </c>
      <c r="O29" s="21">
        <f t="shared" si="3"/>
        <v>113154.51800000001</v>
      </c>
    </row>
    <row r="30" spans="2:15">
      <c r="B30" s="19">
        <f t="shared" si="4"/>
        <v>18</v>
      </c>
      <c r="C30" s="19" t="s">
        <v>49</v>
      </c>
      <c r="D30" s="19"/>
      <c r="E30" s="19" t="s">
        <v>50</v>
      </c>
      <c r="F30" s="19"/>
      <c r="G30" s="19">
        <v>2.81</v>
      </c>
      <c r="H30" s="19">
        <v>17697</v>
      </c>
      <c r="I30" s="21">
        <v>4</v>
      </c>
      <c r="J30" s="21">
        <f t="shared" si="6"/>
        <v>198914.28</v>
      </c>
      <c r="K30" s="21"/>
      <c r="L30" s="30"/>
      <c r="M30" s="31">
        <f>198914/2</f>
        <v>99457</v>
      </c>
      <c r="N30" s="21">
        <f t="shared" si="2"/>
        <v>19891.428</v>
      </c>
      <c r="O30" s="21">
        <f t="shared" si="3"/>
        <v>318262.70800000004</v>
      </c>
    </row>
    <row r="31" spans="2:15">
      <c r="B31" s="19"/>
      <c r="C31" s="19" t="s">
        <v>51</v>
      </c>
      <c r="D31" s="19"/>
      <c r="E31" s="19"/>
      <c r="F31" s="19"/>
      <c r="G31" s="19"/>
      <c r="H31" s="32"/>
      <c r="I31" s="32">
        <f t="shared" ref="I31:O31" si="7">SUM(I14:I30)</f>
        <v>26</v>
      </c>
      <c r="J31" s="32">
        <f t="shared" si="7"/>
        <v>1562025.7049999998</v>
      </c>
      <c r="K31" s="32">
        <f t="shared" si="7"/>
        <v>164316.64500000002</v>
      </c>
      <c r="L31" s="32">
        <f t="shared" si="7"/>
        <v>5309</v>
      </c>
      <c r="M31" s="32">
        <f t="shared" si="7"/>
        <v>195109</v>
      </c>
      <c r="N31" s="32">
        <f t="shared" si="7"/>
        <v>172634.23500000004</v>
      </c>
      <c r="O31" s="32">
        <f t="shared" si="7"/>
        <v>2099394.585</v>
      </c>
    </row>
    <row r="32" spans="2:1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33"/>
    </row>
    <row r="33" spans="2: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2:1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3">
        <f>N31+M31+L31+K31+J31</f>
        <v>2099394.585</v>
      </c>
    </row>
    <row r="35" spans="2: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</sheetData>
  <mergeCells count="2">
    <mergeCell ref="L5:O5"/>
    <mergeCell ref="L11:L1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C53"/>
  <sheetViews>
    <sheetView tabSelected="1" topLeftCell="O25" workbookViewId="0">
      <selection activeCell="AC47" sqref="AC47"/>
    </sheetView>
  </sheetViews>
  <sheetFormatPr defaultRowHeight="14.5"/>
  <cols>
    <col min="4" max="7" width="8.7265625" hidden="1" customWidth="1"/>
  </cols>
  <sheetData>
    <row r="2" spans="2:29">
      <c r="J2" s="58"/>
      <c r="K2" s="58"/>
      <c r="L2" s="58"/>
      <c r="M2" s="58"/>
      <c r="N2" s="58"/>
      <c r="O2" s="58"/>
      <c r="P2" s="58"/>
      <c r="Q2" s="58"/>
    </row>
    <row r="3" spans="2:29">
      <c r="B3" s="34"/>
      <c r="C3" s="34"/>
      <c r="D3" s="34"/>
      <c r="E3" s="34"/>
      <c r="F3" s="34"/>
      <c r="G3" s="34"/>
      <c r="H3" s="34"/>
      <c r="I3" s="34"/>
      <c r="J3" s="59"/>
      <c r="K3" s="60"/>
      <c r="L3" s="61"/>
      <c r="M3" s="61"/>
      <c r="N3" s="62"/>
      <c r="O3" s="61"/>
      <c r="P3" s="61"/>
      <c r="Q3" s="61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</row>
    <row r="4" spans="2:29">
      <c r="B4" s="34"/>
      <c r="C4" s="36"/>
      <c r="D4" s="36"/>
      <c r="E4" s="36"/>
      <c r="F4" s="34"/>
      <c r="G4" s="34"/>
      <c r="H4" s="34"/>
      <c r="I4" s="34"/>
      <c r="J4" s="59"/>
      <c r="K4" s="60"/>
      <c r="L4" s="60"/>
      <c r="M4" s="60"/>
      <c r="N4" s="64"/>
      <c r="O4" s="64"/>
      <c r="P4" s="64"/>
      <c r="Q4" s="6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</row>
    <row r="5" spans="2:29">
      <c r="B5" s="34"/>
      <c r="C5" s="36"/>
      <c r="D5" s="36"/>
      <c r="E5" s="36"/>
      <c r="F5" s="34"/>
      <c r="G5" s="34"/>
      <c r="H5" s="34"/>
      <c r="I5" s="34"/>
      <c r="J5" s="59"/>
      <c r="K5" s="60"/>
      <c r="L5" s="60"/>
      <c r="M5" s="60"/>
      <c r="N5" s="64"/>
      <c r="O5" s="64"/>
      <c r="P5" s="64"/>
      <c r="Q5" s="6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2:29">
      <c r="B6" s="34"/>
      <c r="C6" s="34"/>
      <c r="D6" s="34"/>
      <c r="E6" s="34"/>
      <c r="F6" s="34"/>
      <c r="G6" s="34"/>
      <c r="H6" s="34"/>
      <c r="I6" s="34"/>
      <c r="J6" s="59"/>
      <c r="K6" s="63"/>
      <c r="L6" s="63"/>
      <c r="M6" s="63"/>
      <c r="N6" s="63"/>
      <c r="O6" s="63"/>
      <c r="P6" s="63"/>
      <c r="Q6" s="6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</row>
    <row r="7" spans="2:29">
      <c r="B7" s="34"/>
      <c r="C7" s="34"/>
      <c r="D7" s="34"/>
      <c r="E7" s="34"/>
      <c r="F7" s="34"/>
      <c r="G7" s="34"/>
      <c r="H7" s="34"/>
      <c r="I7" s="34"/>
      <c r="J7" s="65"/>
      <c r="K7" s="66"/>
      <c r="L7" s="66"/>
      <c r="M7" s="66"/>
      <c r="N7" s="67"/>
      <c r="O7" s="67"/>
      <c r="P7" s="67"/>
      <c r="Q7" s="64"/>
      <c r="R7" s="34"/>
      <c r="S7" s="34"/>
      <c r="T7" s="34"/>
      <c r="U7" s="34"/>
      <c r="V7" s="34"/>
      <c r="W7" s="38"/>
      <c r="X7" s="38"/>
      <c r="Y7" s="38"/>
      <c r="Z7" s="38"/>
      <c r="AA7" s="38"/>
      <c r="AB7" s="34"/>
      <c r="AC7" s="34"/>
    </row>
    <row r="8" spans="2:29">
      <c r="B8" s="34"/>
      <c r="C8" s="34"/>
      <c r="D8" s="34"/>
      <c r="E8" s="34"/>
      <c r="F8" s="34"/>
      <c r="G8" s="34"/>
      <c r="H8" s="34"/>
      <c r="I8" s="34"/>
      <c r="J8" s="59"/>
      <c r="K8" s="60"/>
      <c r="L8" s="60"/>
      <c r="M8" s="60"/>
      <c r="N8" s="68"/>
      <c r="O8" s="68"/>
      <c r="P8" s="68"/>
      <c r="Q8" s="6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</row>
    <row r="9" spans="2:29">
      <c r="B9" s="34"/>
      <c r="H9" s="34"/>
      <c r="I9" s="34"/>
      <c r="J9" s="34"/>
      <c r="K9" s="34"/>
      <c r="L9" s="34"/>
      <c r="M9" s="34"/>
      <c r="N9" s="61"/>
      <c r="O9" s="61"/>
      <c r="P9" s="61"/>
      <c r="Q9" s="6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</row>
    <row r="10" spans="2:29">
      <c r="B10" s="34"/>
      <c r="H10" s="36" t="s">
        <v>52</v>
      </c>
      <c r="I10" s="36"/>
      <c r="J10" s="36"/>
      <c r="K10" s="36"/>
      <c r="L10" s="36"/>
      <c r="M10" s="34"/>
      <c r="N10" s="61"/>
      <c r="O10" s="61"/>
      <c r="P10" s="61"/>
      <c r="Q10" s="6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</row>
    <row r="11" spans="2:29">
      <c r="B11" s="34"/>
      <c r="H11" s="34"/>
      <c r="I11" s="34"/>
      <c r="J11" s="34"/>
      <c r="K11" s="34"/>
      <c r="L11" s="36" t="s">
        <v>53</v>
      </c>
      <c r="M11" s="36"/>
      <c r="N11" s="61"/>
      <c r="O11" s="69"/>
      <c r="P11" s="69"/>
      <c r="Q11" s="6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</row>
    <row r="12" spans="2:29" ht="15" thickBot="1">
      <c r="B12" s="34"/>
      <c r="C12" s="34"/>
      <c r="D12" s="34"/>
      <c r="E12" s="34"/>
      <c r="F12" s="34"/>
      <c r="G12" s="34"/>
      <c r="H12" s="34"/>
      <c r="I12" s="34"/>
      <c r="J12" s="59"/>
      <c r="K12" s="63"/>
      <c r="L12" s="70"/>
      <c r="M12" s="63"/>
      <c r="N12" s="63"/>
      <c r="O12" s="63"/>
      <c r="P12" s="63"/>
      <c r="Q12" s="63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</row>
    <row r="13" spans="2:29" ht="39.5" customHeight="1">
      <c r="B13" s="80" t="s">
        <v>54</v>
      </c>
      <c r="C13" s="82" t="s">
        <v>55</v>
      </c>
      <c r="D13" s="82" t="s">
        <v>56</v>
      </c>
      <c r="E13" s="82" t="s">
        <v>57</v>
      </c>
      <c r="F13" s="82" t="s">
        <v>10</v>
      </c>
      <c r="G13" s="82" t="s">
        <v>58</v>
      </c>
      <c r="H13" s="40" t="s">
        <v>59</v>
      </c>
      <c r="I13" s="40" t="s">
        <v>60</v>
      </c>
      <c r="J13" s="86" t="s">
        <v>61</v>
      </c>
      <c r="K13" s="86"/>
      <c r="L13" s="86"/>
      <c r="M13" s="87" t="s">
        <v>60</v>
      </c>
      <c r="N13" s="87"/>
      <c r="O13" s="87"/>
      <c r="P13" s="111">
        <v>0.25</v>
      </c>
      <c r="Q13" s="110" t="s">
        <v>62</v>
      </c>
      <c r="R13" s="86"/>
      <c r="S13" s="86"/>
      <c r="T13" s="86"/>
      <c r="U13" s="92" t="s">
        <v>63</v>
      </c>
      <c r="V13" s="92"/>
      <c r="W13" s="92"/>
      <c r="X13" s="92"/>
      <c r="Y13" s="92"/>
      <c r="Z13" s="75" t="s">
        <v>64</v>
      </c>
      <c r="AA13" s="100" t="s">
        <v>65</v>
      </c>
      <c r="AB13" s="103" t="s">
        <v>66</v>
      </c>
      <c r="AC13" s="106" t="s">
        <v>67</v>
      </c>
    </row>
    <row r="14" spans="2:29" ht="14.5" customHeight="1">
      <c r="B14" s="81"/>
      <c r="C14" s="83"/>
      <c r="D14" s="83"/>
      <c r="E14" s="83"/>
      <c r="F14" s="84"/>
      <c r="G14" s="83"/>
      <c r="H14" s="88" t="s">
        <v>68</v>
      </c>
      <c r="I14" s="88" t="s">
        <v>68</v>
      </c>
      <c r="J14" s="90" t="s">
        <v>69</v>
      </c>
      <c r="K14" s="91" t="s">
        <v>70</v>
      </c>
      <c r="L14" s="108" t="s">
        <v>71</v>
      </c>
      <c r="M14" s="109" t="s">
        <v>69</v>
      </c>
      <c r="N14" s="91" t="s">
        <v>70</v>
      </c>
      <c r="O14" s="91" t="s">
        <v>71</v>
      </c>
      <c r="P14" s="111"/>
      <c r="Q14" s="110"/>
      <c r="R14" s="87" t="s">
        <v>72</v>
      </c>
      <c r="S14" s="87"/>
      <c r="T14" s="87"/>
      <c r="U14" s="94" t="s">
        <v>73</v>
      </c>
      <c r="V14" s="95"/>
      <c r="W14" s="93" t="s">
        <v>74</v>
      </c>
      <c r="X14" s="98" t="s">
        <v>75</v>
      </c>
      <c r="Y14" s="98" t="s">
        <v>76</v>
      </c>
      <c r="Z14" s="83" t="s">
        <v>77</v>
      </c>
      <c r="AA14" s="101"/>
      <c r="AB14" s="104"/>
      <c r="AC14" s="107"/>
    </row>
    <row r="15" spans="2:29">
      <c r="B15" s="81"/>
      <c r="C15" s="83"/>
      <c r="D15" s="83"/>
      <c r="E15" s="83"/>
      <c r="F15" s="84"/>
      <c r="G15" s="83"/>
      <c r="H15" s="89"/>
      <c r="I15" s="89"/>
      <c r="J15" s="90"/>
      <c r="K15" s="91"/>
      <c r="L15" s="108"/>
      <c r="M15" s="109"/>
      <c r="N15" s="91"/>
      <c r="O15" s="91"/>
      <c r="P15" s="111"/>
      <c r="Q15" s="110"/>
      <c r="R15" s="87"/>
      <c r="S15" s="87"/>
      <c r="T15" s="87"/>
      <c r="U15" s="96"/>
      <c r="V15" s="97"/>
      <c r="W15" s="93"/>
      <c r="X15" s="99"/>
      <c r="Y15" s="99"/>
      <c r="Z15" s="83"/>
      <c r="AA15" s="101"/>
      <c r="AB15" s="104"/>
      <c r="AC15" s="107"/>
    </row>
    <row r="16" spans="2:29">
      <c r="B16" s="81"/>
      <c r="C16" s="83"/>
      <c r="D16" s="83"/>
      <c r="E16" s="83"/>
      <c r="F16" s="84"/>
      <c r="G16" s="83"/>
      <c r="H16" s="89"/>
      <c r="I16" s="89"/>
      <c r="J16" s="90"/>
      <c r="K16" s="91"/>
      <c r="L16" s="108"/>
      <c r="M16" s="109"/>
      <c r="N16" s="91"/>
      <c r="O16" s="91"/>
      <c r="P16" s="112"/>
      <c r="Q16" s="110"/>
      <c r="R16" s="109" t="s">
        <v>69</v>
      </c>
      <c r="S16" s="109" t="s">
        <v>70</v>
      </c>
      <c r="T16" s="109" t="s">
        <v>71</v>
      </c>
      <c r="U16" s="41"/>
      <c r="V16" s="41"/>
      <c r="W16" s="93"/>
      <c r="X16" s="99"/>
      <c r="Y16" s="99"/>
      <c r="Z16" s="83"/>
      <c r="AA16" s="101"/>
      <c r="AB16" s="104"/>
      <c r="AC16" s="107"/>
    </row>
    <row r="17" spans="2:29">
      <c r="B17" s="81"/>
      <c r="C17" s="83"/>
      <c r="D17" s="83"/>
      <c r="E17" s="83"/>
      <c r="F17" s="84"/>
      <c r="G17" s="83"/>
      <c r="H17" s="89"/>
      <c r="I17" s="89"/>
      <c r="J17" s="90"/>
      <c r="K17" s="91"/>
      <c r="L17" s="108"/>
      <c r="M17" s="109"/>
      <c r="N17" s="91"/>
      <c r="O17" s="91"/>
      <c r="P17" s="112"/>
      <c r="Q17" s="110"/>
      <c r="R17" s="109"/>
      <c r="S17" s="109"/>
      <c r="T17" s="109"/>
      <c r="U17" s="113" t="s">
        <v>69</v>
      </c>
      <c r="V17" s="113" t="s">
        <v>78</v>
      </c>
      <c r="W17" s="93"/>
      <c r="X17" s="99"/>
      <c r="Y17" s="99"/>
      <c r="Z17" s="83"/>
      <c r="AA17" s="101"/>
      <c r="AB17" s="104"/>
      <c r="AC17" s="107"/>
    </row>
    <row r="18" spans="2:29">
      <c r="B18" s="81"/>
      <c r="C18" s="83"/>
      <c r="D18" s="83"/>
      <c r="E18" s="83"/>
      <c r="F18" s="85"/>
      <c r="G18" s="83"/>
      <c r="H18" s="89"/>
      <c r="I18" s="89"/>
      <c r="J18" s="90"/>
      <c r="K18" s="91"/>
      <c r="L18" s="108"/>
      <c r="M18" s="109"/>
      <c r="N18" s="91"/>
      <c r="O18" s="91"/>
      <c r="P18" s="112"/>
      <c r="Q18" s="110"/>
      <c r="R18" s="109"/>
      <c r="S18" s="109"/>
      <c r="T18" s="109"/>
      <c r="U18" s="114"/>
      <c r="V18" s="114"/>
      <c r="W18" s="93"/>
      <c r="X18" s="99"/>
      <c r="Y18" s="99"/>
      <c r="Z18" s="83"/>
      <c r="AA18" s="102"/>
      <c r="AB18" s="105"/>
      <c r="AC18" s="107"/>
    </row>
    <row r="19" spans="2:29">
      <c r="B19" s="37">
        <v>1</v>
      </c>
      <c r="C19" s="42" t="s">
        <v>79</v>
      </c>
      <c r="D19" s="42">
        <v>29</v>
      </c>
      <c r="E19" s="43">
        <v>5.41</v>
      </c>
      <c r="F19" s="37">
        <v>17697</v>
      </c>
      <c r="G19" s="37">
        <f>E19*F19</f>
        <v>95740.77</v>
      </c>
      <c r="H19" s="37"/>
      <c r="I19" s="37"/>
      <c r="J19" s="71"/>
      <c r="K19" s="71">
        <v>7</v>
      </c>
      <c r="L19" s="72">
        <v>2</v>
      </c>
      <c r="M19" s="73">
        <f>G19/18*J19</f>
        <v>0</v>
      </c>
      <c r="N19" s="74">
        <f>G19/18*K19</f>
        <v>37232.521666666667</v>
      </c>
      <c r="O19" s="73">
        <f>G19/18*L19</f>
        <v>10637.863333333335</v>
      </c>
      <c r="P19" s="46">
        <f>(I19+M19+N19+O19)*25%</f>
        <v>11967.596250000001</v>
      </c>
      <c r="Q19" s="46">
        <f>(M19+N19+O19+I19+P19)*10%</f>
        <v>5983.7981250000012</v>
      </c>
      <c r="R19" s="71"/>
      <c r="S19" s="71">
        <v>860</v>
      </c>
      <c r="T19" s="71">
        <v>246</v>
      </c>
      <c r="U19" s="42"/>
      <c r="V19" s="42"/>
      <c r="W19" s="42"/>
      <c r="X19" s="42"/>
      <c r="Y19" s="42"/>
      <c r="Z19" s="48"/>
      <c r="AA19" s="49">
        <v>13962</v>
      </c>
      <c r="AB19" s="47">
        <f>W19+X19+Y19+AA19</f>
        <v>13962</v>
      </c>
      <c r="AC19" s="50">
        <f>M19+N19+O19+P19+Q19+R19+S19+T19+U19+V19+W19+X19+Y19+Z19+I19</f>
        <v>66927.779375000013</v>
      </c>
    </row>
    <row r="20" spans="2:29">
      <c r="B20" s="37">
        <v>2</v>
      </c>
      <c r="C20" s="42" t="s">
        <v>79</v>
      </c>
      <c r="D20" s="42">
        <v>13</v>
      </c>
      <c r="E20" s="42">
        <v>5.18</v>
      </c>
      <c r="F20" s="42">
        <v>17697</v>
      </c>
      <c r="G20" s="37">
        <f t="shared" ref="G20:G45" si="0">E20*F20</f>
        <v>91670.459999999992</v>
      </c>
      <c r="H20" s="42"/>
      <c r="I20" s="42">
        <f>G20/24*H20</f>
        <v>0</v>
      </c>
      <c r="J20" s="42"/>
      <c r="K20" s="42">
        <v>5</v>
      </c>
      <c r="L20" s="44">
        <v>7</v>
      </c>
      <c r="M20" s="37">
        <f t="shared" ref="M20:M45" si="1">G20/18*J20</f>
        <v>0</v>
      </c>
      <c r="N20" s="45">
        <f t="shared" ref="N20:N45" si="2">G20/18*K20</f>
        <v>25464.016666666666</v>
      </c>
      <c r="O20" s="37">
        <f t="shared" ref="O20:O45" si="3">G20/18*L20</f>
        <v>35649.623333333337</v>
      </c>
      <c r="P20" s="46">
        <f t="shared" ref="P20:P45" si="4">(I20+M20+N20+O20)*25%</f>
        <v>15278.41</v>
      </c>
      <c r="Q20" s="47">
        <f t="shared" ref="Q20:Q45" si="5">(M20+N20+O20+I20+P20)*10%</f>
        <v>7639.2050000000008</v>
      </c>
      <c r="R20" s="42"/>
      <c r="S20" s="42"/>
      <c r="T20" s="42"/>
      <c r="U20" s="42"/>
      <c r="V20" s="42">
        <v>2654</v>
      </c>
      <c r="W20" s="42"/>
      <c r="X20" s="42"/>
      <c r="Y20" s="42"/>
      <c r="Z20" s="42">
        <v>22917</v>
      </c>
      <c r="AA20" s="49">
        <v>9365</v>
      </c>
      <c r="AB20" s="47">
        <f>W20+X20+Y20+AA20</f>
        <v>9365</v>
      </c>
      <c r="AC20" s="50">
        <f t="shared" ref="AC20:AC45" si="6">M20+N20+O20+P20+Q20+R20+S20+T20+U20+V20+W20+X20+Y20+Z20+I20</f>
        <v>109602.255</v>
      </c>
    </row>
    <row r="21" spans="2:29">
      <c r="B21" s="37">
        <v>3</v>
      </c>
      <c r="C21" s="42" t="s">
        <v>79</v>
      </c>
      <c r="D21" s="51">
        <v>38</v>
      </c>
      <c r="E21" s="43">
        <v>5.41</v>
      </c>
      <c r="F21" s="42">
        <v>17697</v>
      </c>
      <c r="G21" s="37">
        <f t="shared" si="0"/>
        <v>95740.77</v>
      </c>
      <c r="H21" s="42"/>
      <c r="I21" s="42">
        <f>G21/24*H21</f>
        <v>0</v>
      </c>
      <c r="J21" s="42"/>
      <c r="K21" s="42">
        <v>15</v>
      </c>
      <c r="L21" s="44">
        <v>5</v>
      </c>
      <c r="M21" s="37">
        <f t="shared" si="1"/>
        <v>0</v>
      </c>
      <c r="N21" s="45">
        <f t="shared" si="2"/>
        <v>79783.975000000006</v>
      </c>
      <c r="O21" s="37">
        <f t="shared" si="3"/>
        <v>26594.658333333336</v>
      </c>
      <c r="P21" s="46">
        <f t="shared" si="4"/>
        <v>26594.658333333336</v>
      </c>
      <c r="Q21" s="47">
        <f t="shared" si="5"/>
        <v>13297.32916666667</v>
      </c>
      <c r="R21" s="42"/>
      <c r="S21" s="42">
        <v>1843</v>
      </c>
      <c r="T21" s="42">
        <v>614</v>
      </c>
      <c r="U21" s="42"/>
      <c r="V21" s="42"/>
      <c r="W21" s="42">
        <v>53189</v>
      </c>
      <c r="X21" s="42"/>
      <c r="Y21" s="42"/>
      <c r="Z21" s="48"/>
      <c r="AA21" s="49">
        <v>29919</v>
      </c>
      <c r="AB21" s="47">
        <f>W21+X21+Y21+AA21</f>
        <v>83108</v>
      </c>
      <c r="AC21" s="50">
        <f t="shared" si="6"/>
        <v>201916.62083333335</v>
      </c>
    </row>
    <row r="22" spans="2:29">
      <c r="B22" s="37">
        <v>4</v>
      </c>
      <c r="C22" s="42" t="s">
        <v>79</v>
      </c>
      <c r="D22" s="42">
        <v>38</v>
      </c>
      <c r="E22" s="43">
        <v>5.41</v>
      </c>
      <c r="F22" s="42">
        <v>17697</v>
      </c>
      <c r="G22" s="37">
        <f t="shared" si="0"/>
        <v>95740.77</v>
      </c>
      <c r="H22" s="42">
        <v>1</v>
      </c>
      <c r="I22" s="42">
        <f>G22/24*H22</f>
        <v>3989.19875</v>
      </c>
      <c r="J22" s="42">
        <v>18</v>
      </c>
      <c r="K22" s="42"/>
      <c r="L22" s="44"/>
      <c r="M22" s="37">
        <f t="shared" si="1"/>
        <v>95740.770000000019</v>
      </c>
      <c r="N22" s="45">
        <f t="shared" si="2"/>
        <v>0</v>
      </c>
      <c r="O22" s="37">
        <f t="shared" si="3"/>
        <v>0</v>
      </c>
      <c r="P22" s="46">
        <f t="shared" si="4"/>
        <v>24932.492187500004</v>
      </c>
      <c r="Q22" s="47">
        <f t="shared" si="5"/>
        <v>12466.246093750002</v>
      </c>
      <c r="R22" s="42">
        <v>1179</v>
      </c>
      <c r="S22" s="42"/>
      <c r="T22" s="42"/>
      <c r="U22" s="42">
        <v>2212</v>
      </c>
      <c r="V22" s="42"/>
      <c r="W22" s="42"/>
      <c r="X22" s="42"/>
      <c r="Y22" s="42"/>
      <c r="Z22" s="42"/>
      <c r="AA22" s="49">
        <v>35903</v>
      </c>
      <c r="AB22" s="47">
        <f>W22+X22+Y22+AA22</f>
        <v>35903</v>
      </c>
      <c r="AC22" s="50">
        <f t="shared" si="6"/>
        <v>140519.70703125003</v>
      </c>
    </row>
    <row r="23" spans="2:29">
      <c r="B23" s="37">
        <v>5</v>
      </c>
      <c r="C23" s="42" t="s">
        <v>79</v>
      </c>
      <c r="D23" s="42">
        <v>37</v>
      </c>
      <c r="E23" s="43">
        <v>5.41</v>
      </c>
      <c r="F23" s="42">
        <v>17697</v>
      </c>
      <c r="G23" s="37">
        <f t="shared" si="0"/>
        <v>95740.77</v>
      </c>
      <c r="H23" s="42"/>
      <c r="I23" s="42"/>
      <c r="J23" s="42">
        <v>20</v>
      </c>
      <c r="K23" s="42"/>
      <c r="L23" s="44"/>
      <c r="M23" s="37">
        <f t="shared" si="1"/>
        <v>106378.63333333335</v>
      </c>
      <c r="N23" s="45">
        <f t="shared" si="2"/>
        <v>0</v>
      </c>
      <c r="O23" s="37">
        <f t="shared" si="3"/>
        <v>0</v>
      </c>
      <c r="P23" s="46">
        <f t="shared" si="4"/>
        <v>26594.658333333336</v>
      </c>
      <c r="Q23" s="47">
        <f t="shared" si="5"/>
        <v>13297.32916666667</v>
      </c>
      <c r="R23" s="42">
        <v>1474</v>
      </c>
      <c r="S23" s="42"/>
      <c r="T23" s="42"/>
      <c r="U23" s="42">
        <v>2212</v>
      </c>
      <c r="V23" s="42"/>
      <c r="W23" s="42"/>
      <c r="X23" s="42"/>
      <c r="Y23" s="42"/>
      <c r="Z23" s="48">
        <v>39892</v>
      </c>
      <c r="AA23" s="49">
        <v>39892</v>
      </c>
      <c r="AB23" s="47">
        <f>W23+X23+Y23+AA23</f>
        <v>39892</v>
      </c>
      <c r="AC23" s="50">
        <f t="shared" si="6"/>
        <v>189848.62083333335</v>
      </c>
    </row>
    <row r="24" spans="2:29">
      <c r="B24" s="37">
        <v>6</v>
      </c>
      <c r="C24" s="42" t="s">
        <v>80</v>
      </c>
      <c r="D24" s="42">
        <v>38</v>
      </c>
      <c r="E24" s="43">
        <v>5.2</v>
      </c>
      <c r="F24" s="42">
        <v>17697</v>
      </c>
      <c r="G24" s="37">
        <f t="shared" si="0"/>
        <v>92024.400000000009</v>
      </c>
      <c r="H24" s="42"/>
      <c r="I24" s="42"/>
      <c r="J24" s="42"/>
      <c r="K24" s="42">
        <v>12</v>
      </c>
      <c r="L24" s="44">
        <v>7</v>
      </c>
      <c r="M24" s="37">
        <f t="shared" si="1"/>
        <v>0</v>
      </c>
      <c r="N24" s="45">
        <f t="shared" si="2"/>
        <v>61349.600000000006</v>
      </c>
      <c r="O24" s="37">
        <f t="shared" si="3"/>
        <v>35787.26666666667</v>
      </c>
      <c r="P24" s="46">
        <f t="shared" si="4"/>
        <v>24284.216666666667</v>
      </c>
      <c r="Q24" s="47">
        <f t="shared" si="5"/>
        <v>12142.108333333335</v>
      </c>
      <c r="R24" s="42"/>
      <c r="S24" s="42"/>
      <c r="T24" s="42"/>
      <c r="U24" s="42"/>
      <c r="V24" s="42"/>
      <c r="W24" s="42"/>
      <c r="X24" s="42"/>
      <c r="Y24" s="42"/>
      <c r="Z24" s="42"/>
      <c r="AA24" s="49">
        <v>23006</v>
      </c>
      <c r="AB24" s="47">
        <f>W24+X24+Y24+AA24</f>
        <v>23006</v>
      </c>
      <c r="AC24" s="50">
        <f t="shared" si="6"/>
        <v>133563.19166666668</v>
      </c>
    </row>
    <row r="25" spans="2:29">
      <c r="B25" s="37">
        <v>7</v>
      </c>
      <c r="C25" s="42" t="s">
        <v>80</v>
      </c>
      <c r="D25" s="37">
        <v>11</v>
      </c>
      <c r="E25" s="42">
        <v>4.8600000000000003</v>
      </c>
      <c r="F25" s="42">
        <v>17697</v>
      </c>
      <c r="G25" s="37">
        <f t="shared" si="0"/>
        <v>86007.420000000013</v>
      </c>
      <c r="H25" s="42"/>
      <c r="I25" s="42">
        <f t="shared" ref="I25:I44" si="7">G25/24*H25</f>
        <v>0</v>
      </c>
      <c r="J25" s="42"/>
      <c r="K25" s="37">
        <v>9</v>
      </c>
      <c r="L25" s="44"/>
      <c r="M25" s="37">
        <f t="shared" si="1"/>
        <v>0</v>
      </c>
      <c r="N25" s="45">
        <f t="shared" si="2"/>
        <v>43003.710000000006</v>
      </c>
      <c r="O25" s="37">
        <f t="shared" si="3"/>
        <v>0</v>
      </c>
      <c r="P25" s="46">
        <f t="shared" si="4"/>
        <v>10750.927500000002</v>
      </c>
      <c r="Q25" s="47">
        <f t="shared" si="5"/>
        <v>5375.4637500000017</v>
      </c>
      <c r="R25" s="37"/>
      <c r="S25" s="37"/>
      <c r="T25" s="37"/>
      <c r="U25" s="37"/>
      <c r="V25" s="37"/>
      <c r="W25" s="37"/>
      <c r="X25" s="37"/>
      <c r="Y25" s="37"/>
      <c r="Z25" s="37"/>
      <c r="AA25" s="42">
        <v>16126</v>
      </c>
      <c r="AB25" s="47">
        <f>W25+X25+Y25+AA25</f>
        <v>16126</v>
      </c>
      <c r="AC25" s="50">
        <f t="shared" si="6"/>
        <v>59130.101250000014</v>
      </c>
    </row>
    <row r="26" spans="2:29">
      <c r="B26" s="37">
        <v>8</v>
      </c>
      <c r="C26" s="42" t="s">
        <v>80</v>
      </c>
      <c r="D26" s="42">
        <v>11.4</v>
      </c>
      <c r="E26" s="42">
        <v>4.8600000000000003</v>
      </c>
      <c r="F26" s="42">
        <v>17697</v>
      </c>
      <c r="G26" s="37">
        <f t="shared" si="0"/>
        <v>86007.420000000013</v>
      </c>
      <c r="H26" s="42"/>
      <c r="I26" s="42">
        <f t="shared" si="7"/>
        <v>0</v>
      </c>
      <c r="J26" s="42"/>
      <c r="K26" s="42">
        <v>6</v>
      </c>
      <c r="L26" s="44">
        <v>2</v>
      </c>
      <c r="M26" s="37">
        <f t="shared" si="1"/>
        <v>0</v>
      </c>
      <c r="N26" s="45">
        <f t="shared" si="2"/>
        <v>28669.140000000003</v>
      </c>
      <c r="O26" s="37">
        <f t="shared" si="3"/>
        <v>9556.380000000001</v>
      </c>
      <c r="P26" s="46">
        <f t="shared" si="4"/>
        <v>9556.380000000001</v>
      </c>
      <c r="Q26" s="47">
        <f t="shared" si="5"/>
        <v>4778.1900000000014</v>
      </c>
      <c r="R26" s="42"/>
      <c r="S26" s="42">
        <v>738</v>
      </c>
      <c r="T26" s="42">
        <v>246</v>
      </c>
      <c r="U26" s="42"/>
      <c r="V26" s="42"/>
      <c r="W26" s="42"/>
      <c r="X26" s="42"/>
      <c r="Y26" s="42"/>
      <c r="Z26" s="42"/>
      <c r="AA26" s="42">
        <v>10752</v>
      </c>
      <c r="AB26" s="47">
        <f>W26+X26+Y26+AA26</f>
        <v>10752</v>
      </c>
      <c r="AC26" s="50">
        <f t="shared" si="6"/>
        <v>53544.090000000011</v>
      </c>
    </row>
    <row r="27" spans="2:29">
      <c r="B27" s="37">
        <v>9</v>
      </c>
      <c r="C27" s="42" t="s">
        <v>80</v>
      </c>
      <c r="D27" s="42">
        <v>38</v>
      </c>
      <c r="E27" s="43">
        <v>5.2</v>
      </c>
      <c r="F27" s="42">
        <v>17697</v>
      </c>
      <c r="G27" s="37">
        <f t="shared" si="0"/>
        <v>92024.400000000009</v>
      </c>
      <c r="H27" s="42"/>
      <c r="I27" s="42">
        <f t="shared" si="7"/>
        <v>0</v>
      </c>
      <c r="J27" s="42">
        <v>20</v>
      </c>
      <c r="K27" s="42"/>
      <c r="L27" s="44"/>
      <c r="M27" s="37">
        <f t="shared" si="1"/>
        <v>102249.33333333334</v>
      </c>
      <c r="N27" s="45">
        <f t="shared" si="2"/>
        <v>0</v>
      </c>
      <c r="O27" s="37">
        <f t="shared" si="3"/>
        <v>0</v>
      </c>
      <c r="P27" s="46">
        <f t="shared" si="4"/>
        <v>25562.333333333336</v>
      </c>
      <c r="Q27" s="47">
        <f t="shared" si="5"/>
        <v>12781.16666666667</v>
      </c>
      <c r="R27" s="42">
        <v>884</v>
      </c>
      <c r="S27" s="42"/>
      <c r="T27" s="42"/>
      <c r="U27" s="42">
        <v>2212</v>
      </c>
      <c r="V27" s="42"/>
      <c r="W27" s="42"/>
      <c r="X27" s="42">
        <v>44734</v>
      </c>
      <c r="Y27" s="42"/>
      <c r="Z27" s="42"/>
      <c r="AA27" s="42">
        <v>38346</v>
      </c>
      <c r="AB27" s="47">
        <f>W27+X27+Y27+AA27</f>
        <v>83080</v>
      </c>
      <c r="AC27" s="50">
        <f t="shared" si="6"/>
        <v>188422.83333333334</v>
      </c>
    </row>
    <row r="28" spans="2:29">
      <c r="B28" s="37">
        <v>10</v>
      </c>
      <c r="C28" s="42" t="s">
        <v>80</v>
      </c>
      <c r="D28" s="37">
        <v>17.899999999999999</v>
      </c>
      <c r="E28" s="42">
        <v>5.03</v>
      </c>
      <c r="F28" s="42">
        <v>17697</v>
      </c>
      <c r="G28" s="37">
        <f t="shared" si="0"/>
        <v>89015.91</v>
      </c>
      <c r="H28" s="42"/>
      <c r="I28" s="42">
        <f t="shared" si="7"/>
        <v>0</v>
      </c>
      <c r="J28" s="42"/>
      <c r="K28" s="37">
        <v>25</v>
      </c>
      <c r="L28" s="44">
        <v>8</v>
      </c>
      <c r="M28" s="37">
        <f t="shared" si="1"/>
        <v>0</v>
      </c>
      <c r="N28" s="45">
        <f t="shared" si="2"/>
        <v>123633.20833333334</v>
      </c>
      <c r="O28" s="37">
        <f t="shared" si="3"/>
        <v>39562.626666666671</v>
      </c>
      <c r="P28" s="46">
        <f t="shared" si="4"/>
        <v>40798.958750000005</v>
      </c>
      <c r="Q28" s="47">
        <f t="shared" si="5"/>
        <v>20399.479375000003</v>
      </c>
      <c r="R28" s="37"/>
      <c r="S28" s="37">
        <v>3072</v>
      </c>
      <c r="T28" s="37">
        <v>983</v>
      </c>
      <c r="U28" s="37"/>
      <c r="V28" s="37">
        <v>2654</v>
      </c>
      <c r="W28" s="37"/>
      <c r="X28" s="37">
        <v>71398</v>
      </c>
      <c r="Y28" s="37"/>
      <c r="Z28" s="37">
        <v>61198</v>
      </c>
      <c r="AA28" s="42">
        <v>46362</v>
      </c>
      <c r="AB28" s="47">
        <f>W28+X28+Y28+AA28</f>
        <v>117760</v>
      </c>
      <c r="AC28" s="50">
        <f t="shared" si="6"/>
        <v>363699.27312500001</v>
      </c>
    </row>
    <row r="29" spans="2:29">
      <c r="B29" s="37">
        <v>11</v>
      </c>
      <c r="C29" s="42" t="s">
        <v>80</v>
      </c>
      <c r="D29" s="42">
        <v>19</v>
      </c>
      <c r="E29" s="42">
        <v>5.03</v>
      </c>
      <c r="F29" s="42">
        <v>17697</v>
      </c>
      <c r="G29" s="37">
        <f t="shared" si="0"/>
        <v>89015.91</v>
      </c>
      <c r="H29" s="42"/>
      <c r="I29" s="42">
        <f t="shared" si="7"/>
        <v>0</v>
      </c>
      <c r="J29" s="42">
        <v>6</v>
      </c>
      <c r="K29" s="42">
        <v>6</v>
      </c>
      <c r="L29" s="44">
        <v>6</v>
      </c>
      <c r="M29" s="37">
        <f t="shared" si="1"/>
        <v>29671.97</v>
      </c>
      <c r="N29" s="45">
        <f t="shared" si="2"/>
        <v>29671.97</v>
      </c>
      <c r="O29" s="37">
        <f t="shared" si="3"/>
        <v>29671.97</v>
      </c>
      <c r="P29" s="46">
        <f t="shared" si="4"/>
        <v>22253.977500000001</v>
      </c>
      <c r="Q29" s="47">
        <f t="shared" si="5"/>
        <v>11126.988750000002</v>
      </c>
      <c r="R29" s="42"/>
      <c r="S29" s="42"/>
      <c r="T29" s="42"/>
      <c r="U29" s="42"/>
      <c r="V29" s="42"/>
      <c r="W29" s="42"/>
      <c r="X29" s="42"/>
      <c r="Y29" s="42"/>
      <c r="Z29" s="42"/>
      <c r="AA29" s="42">
        <v>22254</v>
      </c>
      <c r="AB29" s="47">
        <f>W29+X29+Y29+AA29</f>
        <v>22254</v>
      </c>
      <c r="AC29" s="50">
        <f t="shared" si="6"/>
        <v>122396.87625000002</v>
      </c>
    </row>
    <row r="30" spans="2:29">
      <c r="B30" s="37">
        <v>12</v>
      </c>
      <c r="C30" s="42" t="s">
        <v>81</v>
      </c>
      <c r="D30" s="42">
        <v>38</v>
      </c>
      <c r="E30" s="42">
        <v>5.16</v>
      </c>
      <c r="F30" s="42">
        <v>17697</v>
      </c>
      <c r="G30" s="37">
        <f t="shared" si="0"/>
        <v>91316.52</v>
      </c>
      <c r="H30" s="42"/>
      <c r="I30" s="52">
        <f t="shared" si="7"/>
        <v>0</v>
      </c>
      <c r="J30" s="42"/>
      <c r="K30" s="42">
        <v>6</v>
      </c>
      <c r="L30" s="44">
        <v>5</v>
      </c>
      <c r="M30" s="37">
        <f t="shared" si="1"/>
        <v>0</v>
      </c>
      <c r="N30" s="45">
        <f t="shared" si="2"/>
        <v>30438.840000000004</v>
      </c>
      <c r="O30" s="37">
        <f t="shared" si="3"/>
        <v>25365.7</v>
      </c>
      <c r="P30" s="46">
        <f t="shared" si="4"/>
        <v>13951.135000000002</v>
      </c>
      <c r="Q30" s="47">
        <f t="shared" si="5"/>
        <v>6975.5675000000019</v>
      </c>
      <c r="R30" s="42">
        <v>1106</v>
      </c>
      <c r="S30" s="42"/>
      <c r="T30" s="42"/>
      <c r="U30" s="42"/>
      <c r="V30" s="42"/>
      <c r="W30" s="42"/>
      <c r="X30" s="42"/>
      <c r="Y30" s="42"/>
      <c r="Z30" s="42"/>
      <c r="AA30" s="42">
        <v>11415</v>
      </c>
      <c r="AB30" s="47">
        <f>W30+X30+Y30+AA30</f>
        <v>11415</v>
      </c>
      <c r="AC30" s="50">
        <f t="shared" si="6"/>
        <v>77837.242500000022</v>
      </c>
    </row>
    <row r="31" spans="2:29">
      <c r="B31" s="37">
        <v>13</v>
      </c>
      <c r="C31" s="42" t="s">
        <v>81</v>
      </c>
      <c r="D31" s="42">
        <v>8</v>
      </c>
      <c r="E31" s="42">
        <v>4.74</v>
      </c>
      <c r="F31" s="42">
        <v>17697</v>
      </c>
      <c r="G31" s="37">
        <f t="shared" si="0"/>
        <v>83883.78</v>
      </c>
      <c r="H31" s="42">
        <v>1</v>
      </c>
      <c r="I31" s="52">
        <f t="shared" si="7"/>
        <v>3495.1574999999998</v>
      </c>
      <c r="J31" s="42">
        <v>3</v>
      </c>
      <c r="K31" s="42">
        <v>5</v>
      </c>
      <c r="L31" s="44">
        <v>2</v>
      </c>
      <c r="M31" s="37">
        <f t="shared" si="1"/>
        <v>13980.630000000001</v>
      </c>
      <c r="N31" s="45">
        <f t="shared" si="2"/>
        <v>23301.05</v>
      </c>
      <c r="O31" s="37">
        <f t="shared" si="3"/>
        <v>9320.42</v>
      </c>
      <c r="P31" s="46">
        <f t="shared" si="4"/>
        <v>12524.314375</v>
      </c>
      <c r="Q31" s="47">
        <f t="shared" si="5"/>
        <v>6262.1571875000009</v>
      </c>
      <c r="R31" s="42"/>
      <c r="S31" s="42"/>
      <c r="T31" s="42"/>
      <c r="U31" s="42"/>
      <c r="V31" s="42">
        <v>2654</v>
      </c>
      <c r="W31" s="42"/>
      <c r="X31" s="42"/>
      <c r="Y31" s="42"/>
      <c r="Z31" s="42"/>
      <c r="AA31" s="42">
        <v>13981</v>
      </c>
      <c r="AB31" s="47">
        <f>W31+X31+Y31+AA31</f>
        <v>13981</v>
      </c>
      <c r="AC31" s="50">
        <f t="shared" si="6"/>
        <v>71537.729062500002</v>
      </c>
    </row>
    <row r="32" spans="2:29">
      <c r="B32" s="37">
        <v>14</v>
      </c>
      <c r="C32" s="42" t="s">
        <v>81</v>
      </c>
      <c r="D32" s="42">
        <v>10</v>
      </c>
      <c r="E32" s="42">
        <v>4.74</v>
      </c>
      <c r="F32" s="42">
        <v>17697</v>
      </c>
      <c r="G32" s="37">
        <f t="shared" si="0"/>
        <v>83883.78</v>
      </c>
      <c r="H32" s="42"/>
      <c r="I32" s="42">
        <f t="shared" si="7"/>
        <v>0</v>
      </c>
      <c r="J32" s="42"/>
      <c r="K32" s="42">
        <v>11</v>
      </c>
      <c r="L32" s="44">
        <v>6</v>
      </c>
      <c r="M32" s="37">
        <f t="shared" si="1"/>
        <v>0</v>
      </c>
      <c r="N32" s="45">
        <f t="shared" si="2"/>
        <v>51262.31</v>
      </c>
      <c r="O32" s="37">
        <f t="shared" si="3"/>
        <v>27961.260000000002</v>
      </c>
      <c r="P32" s="46">
        <f t="shared" si="4"/>
        <v>19805.892500000002</v>
      </c>
      <c r="Q32" s="47">
        <f t="shared" si="5"/>
        <v>9902.9462500000009</v>
      </c>
      <c r="R32" s="42"/>
      <c r="S32" s="42">
        <v>1228</v>
      </c>
      <c r="T32" s="42">
        <v>492</v>
      </c>
      <c r="U32" s="42"/>
      <c r="V32" s="42">
        <v>2654</v>
      </c>
      <c r="W32" s="42"/>
      <c r="X32" s="42"/>
      <c r="Y32" s="42"/>
      <c r="Z32" s="42"/>
      <c r="AA32" s="42">
        <v>17476</v>
      </c>
      <c r="AB32" s="47">
        <f>W32+X32+Y32+AA32</f>
        <v>17476</v>
      </c>
      <c r="AC32" s="50">
        <f t="shared" si="6"/>
        <v>113306.40875</v>
      </c>
    </row>
    <row r="33" spans="2:29">
      <c r="B33" s="37">
        <v>15</v>
      </c>
      <c r="C33" s="42" t="s">
        <v>81</v>
      </c>
      <c r="D33" s="42">
        <v>8.9</v>
      </c>
      <c r="E33" s="42">
        <v>4.74</v>
      </c>
      <c r="F33" s="42">
        <v>17697</v>
      </c>
      <c r="G33" s="37">
        <f t="shared" si="0"/>
        <v>83883.78</v>
      </c>
      <c r="H33" s="42"/>
      <c r="I33" s="42">
        <f t="shared" si="7"/>
        <v>0</v>
      </c>
      <c r="J33" s="42">
        <v>2</v>
      </c>
      <c r="K33" s="42">
        <v>7</v>
      </c>
      <c r="L33" s="44">
        <v>2</v>
      </c>
      <c r="M33" s="37">
        <f t="shared" si="1"/>
        <v>9320.42</v>
      </c>
      <c r="N33" s="45">
        <f t="shared" si="2"/>
        <v>32621.47</v>
      </c>
      <c r="O33" s="37">
        <f t="shared" si="3"/>
        <v>9320.42</v>
      </c>
      <c r="P33" s="46">
        <f t="shared" si="4"/>
        <v>12815.577499999999</v>
      </c>
      <c r="Q33" s="47">
        <f t="shared" si="5"/>
        <v>6407.7887499999997</v>
      </c>
      <c r="R33" s="42">
        <v>196</v>
      </c>
      <c r="S33" s="42">
        <v>614</v>
      </c>
      <c r="T33" s="42">
        <v>246</v>
      </c>
      <c r="U33" s="42"/>
      <c r="V33" s="42"/>
      <c r="W33" s="42"/>
      <c r="X33" s="42"/>
      <c r="Y33" s="42"/>
      <c r="Z33" s="42"/>
      <c r="AA33" s="42">
        <v>15728</v>
      </c>
      <c r="AB33" s="47">
        <f>W33+X33+Y33+AA33</f>
        <v>15728</v>
      </c>
      <c r="AC33" s="50">
        <f t="shared" si="6"/>
        <v>71541.67624999999</v>
      </c>
    </row>
    <row r="34" spans="2:29">
      <c r="B34" s="37">
        <v>16</v>
      </c>
      <c r="C34" s="42" t="s">
        <v>81</v>
      </c>
      <c r="D34" s="42">
        <v>29</v>
      </c>
      <c r="E34" s="42">
        <v>5.16</v>
      </c>
      <c r="F34" s="42">
        <v>17697</v>
      </c>
      <c r="G34" s="37">
        <f t="shared" si="0"/>
        <v>91316.52</v>
      </c>
      <c r="H34" s="42"/>
      <c r="I34" s="42">
        <f t="shared" si="7"/>
        <v>0</v>
      </c>
      <c r="J34" s="42"/>
      <c r="K34" s="37">
        <v>5</v>
      </c>
      <c r="L34" s="44">
        <v>1</v>
      </c>
      <c r="M34" s="37">
        <f t="shared" si="1"/>
        <v>0</v>
      </c>
      <c r="N34" s="45">
        <f t="shared" si="2"/>
        <v>25365.7</v>
      </c>
      <c r="O34" s="37">
        <f t="shared" si="3"/>
        <v>5073.1400000000003</v>
      </c>
      <c r="P34" s="46">
        <f t="shared" si="4"/>
        <v>7609.71</v>
      </c>
      <c r="Q34" s="47">
        <f t="shared" si="5"/>
        <v>3804.8550000000005</v>
      </c>
      <c r="R34" s="37"/>
      <c r="S34" s="37">
        <v>614</v>
      </c>
      <c r="T34" s="37">
        <v>246</v>
      </c>
      <c r="U34" s="37"/>
      <c r="V34" s="37"/>
      <c r="W34" s="37"/>
      <c r="X34" s="37"/>
      <c r="Y34" s="37"/>
      <c r="Z34" s="53"/>
      <c r="AA34" s="42">
        <v>9512</v>
      </c>
      <c r="AB34" s="47">
        <f>W34+X34+Y34+AA34</f>
        <v>9512</v>
      </c>
      <c r="AC34" s="50">
        <f t="shared" si="6"/>
        <v>42713.405000000006</v>
      </c>
    </row>
    <row r="35" spans="2:29">
      <c r="B35" s="37">
        <v>17</v>
      </c>
      <c r="C35" s="42" t="s">
        <v>81</v>
      </c>
      <c r="D35" s="37">
        <v>4</v>
      </c>
      <c r="E35" s="37">
        <v>4.59</v>
      </c>
      <c r="F35" s="42">
        <v>17697</v>
      </c>
      <c r="G35" s="37">
        <f t="shared" si="0"/>
        <v>81229.23</v>
      </c>
      <c r="H35" s="42"/>
      <c r="I35" s="42">
        <f t="shared" si="7"/>
        <v>0</v>
      </c>
      <c r="J35" s="42">
        <v>6</v>
      </c>
      <c r="K35" s="42">
        <v>9</v>
      </c>
      <c r="L35" s="44"/>
      <c r="M35" s="37">
        <f t="shared" si="1"/>
        <v>27076.409999999996</v>
      </c>
      <c r="N35" s="45">
        <f t="shared" si="2"/>
        <v>40614.614999999998</v>
      </c>
      <c r="O35" s="37">
        <f t="shared" si="3"/>
        <v>0</v>
      </c>
      <c r="P35" s="46">
        <f t="shared" si="4"/>
        <v>16922.756249999999</v>
      </c>
      <c r="Q35" s="47">
        <f t="shared" si="5"/>
        <v>8461.3781250000011</v>
      </c>
      <c r="R35" s="42"/>
      <c r="S35" s="42"/>
      <c r="T35" s="42"/>
      <c r="U35" s="42"/>
      <c r="V35" s="42">
        <v>2654</v>
      </c>
      <c r="W35" s="42"/>
      <c r="X35" s="42"/>
      <c r="Y35" s="42"/>
      <c r="Z35" s="42"/>
      <c r="AA35" s="42">
        <v>25384</v>
      </c>
      <c r="AB35" s="47">
        <f>W35+X35+Y35+AA35</f>
        <v>25384</v>
      </c>
      <c r="AC35" s="50">
        <f t="shared" si="6"/>
        <v>95729.159375000003</v>
      </c>
    </row>
    <row r="36" spans="2:29">
      <c r="B36" s="37">
        <v>18</v>
      </c>
      <c r="C36" s="42" t="s">
        <v>82</v>
      </c>
      <c r="D36" s="42">
        <v>10</v>
      </c>
      <c r="E36" s="43">
        <v>4.33</v>
      </c>
      <c r="F36" s="42">
        <v>17697</v>
      </c>
      <c r="G36" s="37">
        <f t="shared" si="0"/>
        <v>76628.009999999995</v>
      </c>
      <c r="H36" s="42"/>
      <c r="I36" s="42">
        <f t="shared" si="7"/>
        <v>0</v>
      </c>
      <c r="J36" s="42"/>
      <c r="K36" s="42">
        <v>9</v>
      </c>
      <c r="L36" s="44"/>
      <c r="M36" s="37">
        <f t="shared" si="1"/>
        <v>0</v>
      </c>
      <c r="N36" s="45">
        <f t="shared" si="2"/>
        <v>38314.004999999997</v>
      </c>
      <c r="O36" s="37">
        <f t="shared" si="3"/>
        <v>0</v>
      </c>
      <c r="P36" s="46">
        <f t="shared" si="4"/>
        <v>9578.5012499999993</v>
      </c>
      <c r="Q36" s="47">
        <f t="shared" si="5"/>
        <v>4789.2506249999997</v>
      </c>
      <c r="R36" s="42"/>
      <c r="S36" s="42">
        <v>368</v>
      </c>
      <c r="T36" s="42"/>
      <c r="U36" s="42"/>
      <c r="V36" s="42"/>
      <c r="W36" s="42"/>
      <c r="X36" s="42"/>
      <c r="Y36" s="42"/>
      <c r="Z36" s="42"/>
      <c r="AA36" s="37">
        <v>14368</v>
      </c>
      <c r="AB36" s="47">
        <f>W36+X36+Y36+AA36</f>
        <v>14368</v>
      </c>
      <c r="AC36" s="50">
        <f t="shared" si="6"/>
        <v>53049.756874999999</v>
      </c>
    </row>
    <row r="37" spans="2:29">
      <c r="B37" s="37">
        <v>19</v>
      </c>
      <c r="C37" s="42" t="s">
        <v>82</v>
      </c>
      <c r="D37" s="54">
        <v>4.2</v>
      </c>
      <c r="E37" s="37">
        <v>4.2300000000000004</v>
      </c>
      <c r="F37" s="42">
        <v>17697</v>
      </c>
      <c r="G37" s="37">
        <f t="shared" si="0"/>
        <v>74858.310000000012</v>
      </c>
      <c r="H37" s="42">
        <v>1</v>
      </c>
      <c r="I37" s="52">
        <f t="shared" si="7"/>
        <v>3119.0962500000005</v>
      </c>
      <c r="J37" s="42">
        <v>2</v>
      </c>
      <c r="K37" s="37">
        <v>9</v>
      </c>
      <c r="L37" s="44">
        <v>7</v>
      </c>
      <c r="M37" s="37">
        <f t="shared" si="1"/>
        <v>8317.590000000002</v>
      </c>
      <c r="N37" s="45">
        <f t="shared" si="2"/>
        <v>37429.155000000006</v>
      </c>
      <c r="O37" s="37">
        <f t="shared" si="3"/>
        <v>29111.565000000006</v>
      </c>
      <c r="P37" s="46">
        <f t="shared" si="4"/>
        <v>19494.351562500004</v>
      </c>
      <c r="Q37" s="47">
        <f t="shared" si="5"/>
        <v>9747.1757812500018</v>
      </c>
      <c r="R37" s="37">
        <v>98</v>
      </c>
      <c r="S37" s="37">
        <v>1720</v>
      </c>
      <c r="T37" s="37">
        <v>983</v>
      </c>
      <c r="U37" s="37"/>
      <c r="V37" s="37"/>
      <c r="W37" s="37"/>
      <c r="X37" s="37"/>
      <c r="Y37" s="37"/>
      <c r="Z37" s="37"/>
      <c r="AA37" s="37">
        <v>17155</v>
      </c>
      <c r="AB37" s="47">
        <f>W37+X37+Y37+AA37</f>
        <v>17155</v>
      </c>
      <c r="AC37" s="50">
        <f t="shared" si="6"/>
        <v>110019.93359375001</v>
      </c>
    </row>
    <row r="38" spans="2:29">
      <c r="B38" s="37">
        <v>20</v>
      </c>
      <c r="C38" s="42" t="s">
        <v>82</v>
      </c>
      <c r="D38" s="42">
        <v>5.9</v>
      </c>
      <c r="E38" s="42">
        <v>4.2699999999999996</v>
      </c>
      <c r="F38" s="37">
        <v>17697</v>
      </c>
      <c r="G38" s="37">
        <f t="shared" si="0"/>
        <v>75566.189999999988</v>
      </c>
      <c r="H38" s="42"/>
      <c r="I38" s="42">
        <f t="shared" si="7"/>
        <v>0</v>
      </c>
      <c r="J38" s="42"/>
      <c r="K38" s="42">
        <v>4</v>
      </c>
      <c r="L38" s="44">
        <v>5</v>
      </c>
      <c r="M38" s="37">
        <f t="shared" si="1"/>
        <v>0</v>
      </c>
      <c r="N38" s="45">
        <f t="shared" si="2"/>
        <v>16792.486666666664</v>
      </c>
      <c r="O38" s="37">
        <f t="shared" si="3"/>
        <v>20990.60833333333</v>
      </c>
      <c r="P38" s="46">
        <f t="shared" si="4"/>
        <v>9445.7737499999985</v>
      </c>
      <c r="Q38" s="47">
        <f t="shared" si="5"/>
        <v>4722.8868749999992</v>
      </c>
      <c r="R38" s="42"/>
      <c r="S38" s="42"/>
      <c r="T38" s="42"/>
      <c r="U38" s="42"/>
      <c r="V38" s="42">
        <v>2654</v>
      </c>
      <c r="W38" s="42"/>
      <c r="X38" s="42"/>
      <c r="Y38" s="42"/>
      <c r="Z38" s="42"/>
      <c r="AA38" s="37">
        <v>6297</v>
      </c>
      <c r="AB38" s="47">
        <f>W38+X38+Y38+AA38</f>
        <v>6297</v>
      </c>
      <c r="AC38" s="50">
        <f t="shared" si="6"/>
        <v>54605.755624999991</v>
      </c>
    </row>
    <row r="39" spans="2:29">
      <c r="B39" s="37">
        <v>21</v>
      </c>
      <c r="C39" s="42" t="s">
        <v>82</v>
      </c>
      <c r="D39" s="42">
        <v>38</v>
      </c>
      <c r="E39" s="43">
        <v>4.7300000000000004</v>
      </c>
      <c r="F39" s="37">
        <v>17697</v>
      </c>
      <c r="G39" s="37">
        <f t="shared" si="0"/>
        <v>83706.810000000012</v>
      </c>
      <c r="H39" s="42"/>
      <c r="I39" s="42">
        <f t="shared" si="7"/>
        <v>0</v>
      </c>
      <c r="J39" s="42">
        <v>1</v>
      </c>
      <c r="K39" s="42">
        <v>2</v>
      </c>
      <c r="L39" s="44"/>
      <c r="M39" s="37">
        <f t="shared" si="1"/>
        <v>4650.378333333334</v>
      </c>
      <c r="N39" s="45">
        <f t="shared" si="2"/>
        <v>9300.756666666668</v>
      </c>
      <c r="O39" s="37">
        <f t="shared" si="3"/>
        <v>0</v>
      </c>
      <c r="P39" s="46">
        <f t="shared" si="4"/>
        <v>3487.7837500000005</v>
      </c>
      <c r="Q39" s="47">
        <f t="shared" si="5"/>
        <v>1743.8918750000005</v>
      </c>
      <c r="R39" s="42"/>
      <c r="S39" s="42"/>
      <c r="T39" s="42"/>
      <c r="U39" s="35"/>
      <c r="V39" s="42"/>
      <c r="W39" s="42"/>
      <c r="X39" s="35"/>
      <c r="Y39" s="42"/>
      <c r="Z39" s="42"/>
      <c r="AA39" s="42">
        <v>5232</v>
      </c>
      <c r="AB39" s="47">
        <f>W39+X39+Y39+AA39</f>
        <v>5232</v>
      </c>
      <c r="AC39" s="50">
        <f t="shared" si="6"/>
        <v>19182.810625000006</v>
      </c>
    </row>
    <row r="40" spans="2:29">
      <c r="B40" s="37">
        <v>22</v>
      </c>
      <c r="C40" s="42" t="s">
        <v>83</v>
      </c>
      <c r="D40" s="42">
        <v>38</v>
      </c>
      <c r="E40" s="42">
        <v>4.3899999999999997</v>
      </c>
      <c r="F40" s="37">
        <v>17697</v>
      </c>
      <c r="G40" s="37">
        <f t="shared" si="0"/>
        <v>77689.829999999987</v>
      </c>
      <c r="H40" s="37"/>
      <c r="I40" s="42">
        <f t="shared" si="7"/>
        <v>0</v>
      </c>
      <c r="J40" s="42"/>
      <c r="K40" s="42">
        <v>7</v>
      </c>
      <c r="L40" s="44">
        <v>1</v>
      </c>
      <c r="M40" s="37">
        <f t="shared" si="1"/>
        <v>0</v>
      </c>
      <c r="N40" s="45">
        <f t="shared" si="2"/>
        <v>30212.711666666659</v>
      </c>
      <c r="O40" s="37">
        <f t="shared" si="3"/>
        <v>4316.1016666666656</v>
      </c>
      <c r="P40" s="46">
        <f t="shared" si="4"/>
        <v>8632.2033333333311</v>
      </c>
      <c r="Q40" s="47">
        <f t="shared" si="5"/>
        <v>4316.1016666666656</v>
      </c>
      <c r="R40" s="42"/>
      <c r="S40" s="42">
        <v>246</v>
      </c>
      <c r="T40" s="42"/>
      <c r="U40" s="42"/>
      <c r="V40" s="42"/>
      <c r="W40" s="42"/>
      <c r="X40" s="42">
        <v>15106</v>
      </c>
      <c r="Y40" s="42"/>
      <c r="Z40" s="42"/>
      <c r="AA40" s="42">
        <v>11330</v>
      </c>
      <c r="AB40" s="47">
        <f>W40+X40+Y40+AA40</f>
        <v>26436</v>
      </c>
      <c r="AC40" s="50">
        <f t="shared" si="6"/>
        <v>62829.118333333317</v>
      </c>
    </row>
    <row r="41" spans="2:29">
      <c r="B41" s="37">
        <v>23</v>
      </c>
      <c r="C41" s="37" t="s">
        <v>84</v>
      </c>
      <c r="D41" s="37">
        <v>16</v>
      </c>
      <c r="E41" s="37">
        <v>4.09</v>
      </c>
      <c r="F41" s="42">
        <v>17697</v>
      </c>
      <c r="G41" s="37">
        <f t="shared" si="0"/>
        <v>72380.73</v>
      </c>
      <c r="H41" s="37"/>
      <c r="I41" s="42">
        <f t="shared" si="7"/>
        <v>0</v>
      </c>
      <c r="J41" s="42"/>
      <c r="K41" s="37">
        <v>7</v>
      </c>
      <c r="L41" s="44">
        <v>1</v>
      </c>
      <c r="M41" s="37">
        <f t="shared" si="1"/>
        <v>0</v>
      </c>
      <c r="N41" s="45">
        <f t="shared" si="2"/>
        <v>28148.061666666668</v>
      </c>
      <c r="O41" s="37">
        <f t="shared" si="3"/>
        <v>4021.1516666666666</v>
      </c>
      <c r="P41" s="46">
        <f t="shared" si="4"/>
        <v>8042.3033333333333</v>
      </c>
      <c r="Q41" s="47">
        <f t="shared" si="5"/>
        <v>4021.1516666666666</v>
      </c>
      <c r="R41" s="37"/>
      <c r="S41" s="37"/>
      <c r="T41" s="37"/>
      <c r="U41" s="37"/>
      <c r="V41" s="37"/>
      <c r="W41" s="37"/>
      <c r="X41" s="37"/>
      <c r="Y41" s="37"/>
      <c r="Z41" s="37"/>
      <c r="AA41" s="42">
        <v>10556</v>
      </c>
      <c r="AB41" s="47">
        <f>W41+X41+Y41+AA41</f>
        <v>10556</v>
      </c>
      <c r="AC41" s="50">
        <f t="shared" si="6"/>
        <v>44232.668333333328</v>
      </c>
    </row>
    <row r="42" spans="2:29">
      <c r="B42" s="37">
        <v>24</v>
      </c>
      <c r="C42" s="42" t="s">
        <v>85</v>
      </c>
      <c r="D42" s="42">
        <v>1</v>
      </c>
      <c r="E42" s="55">
        <v>3.36</v>
      </c>
      <c r="F42" s="42">
        <v>17697</v>
      </c>
      <c r="G42" s="37">
        <f t="shared" si="0"/>
        <v>59461.919999999998</v>
      </c>
      <c r="H42" s="37"/>
      <c r="I42" s="42">
        <f t="shared" si="7"/>
        <v>0</v>
      </c>
      <c r="J42" s="42">
        <v>18</v>
      </c>
      <c r="K42" s="42"/>
      <c r="L42" s="44"/>
      <c r="M42" s="37">
        <f t="shared" si="1"/>
        <v>59461.919999999998</v>
      </c>
      <c r="N42" s="45">
        <f t="shared" si="2"/>
        <v>0</v>
      </c>
      <c r="O42" s="37">
        <f t="shared" si="3"/>
        <v>0</v>
      </c>
      <c r="P42" s="46">
        <f t="shared" si="4"/>
        <v>14865.48</v>
      </c>
      <c r="Q42" s="47">
        <f t="shared" si="5"/>
        <v>7432.74</v>
      </c>
      <c r="R42" s="42">
        <v>1376</v>
      </c>
      <c r="S42" s="42"/>
      <c r="T42" s="42"/>
      <c r="U42" s="42">
        <v>2212</v>
      </c>
      <c r="V42" s="42"/>
      <c r="W42" s="42"/>
      <c r="X42" s="42"/>
      <c r="Y42" s="42"/>
      <c r="Z42" s="42"/>
      <c r="AA42" s="45">
        <v>22298</v>
      </c>
      <c r="AB42" s="47">
        <f>W42+X42+Y42+AA42</f>
        <v>22298</v>
      </c>
      <c r="AC42" s="50">
        <f t="shared" si="6"/>
        <v>85348.14</v>
      </c>
    </row>
    <row r="43" spans="2:29">
      <c r="B43" s="37">
        <v>25</v>
      </c>
      <c r="C43" s="42" t="s">
        <v>85</v>
      </c>
      <c r="D43" s="42">
        <v>1</v>
      </c>
      <c r="E43" s="55">
        <v>3.36</v>
      </c>
      <c r="F43" s="42">
        <v>17697</v>
      </c>
      <c r="G43" s="37">
        <f t="shared" si="0"/>
        <v>59461.919999999998</v>
      </c>
      <c r="H43" s="37">
        <v>24</v>
      </c>
      <c r="I43" s="42">
        <f t="shared" si="7"/>
        <v>59461.919999999998</v>
      </c>
      <c r="J43" s="42"/>
      <c r="K43" s="42"/>
      <c r="L43" s="44"/>
      <c r="M43" s="37">
        <f t="shared" si="1"/>
        <v>0</v>
      </c>
      <c r="N43" s="45">
        <f t="shared" si="2"/>
        <v>0</v>
      </c>
      <c r="O43" s="37">
        <f t="shared" si="3"/>
        <v>0</v>
      </c>
      <c r="P43" s="46">
        <f t="shared" si="4"/>
        <v>14865.48</v>
      </c>
      <c r="Q43" s="47">
        <f t="shared" si="5"/>
        <v>7432.74</v>
      </c>
      <c r="R43" s="37"/>
      <c r="S43" s="37"/>
      <c r="T43" s="37"/>
      <c r="U43" s="37"/>
      <c r="V43" s="42"/>
      <c r="W43" s="37"/>
      <c r="X43" s="37"/>
      <c r="Y43" s="37"/>
      <c r="Z43" s="37"/>
      <c r="AA43" s="37"/>
      <c r="AB43" s="47">
        <f>W43+X43+Y43+AA43</f>
        <v>0</v>
      </c>
      <c r="AC43" s="50">
        <f t="shared" si="6"/>
        <v>81760.14</v>
      </c>
    </row>
    <row r="44" spans="2:29">
      <c r="B44" s="37">
        <v>26</v>
      </c>
      <c r="C44" s="42" t="s">
        <v>85</v>
      </c>
      <c r="D44" s="42" t="s">
        <v>86</v>
      </c>
      <c r="E44" s="55">
        <v>3.32</v>
      </c>
      <c r="F44" s="42">
        <v>17697</v>
      </c>
      <c r="G44" s="37">
        <f t="shared" si="0"/>
        <v>58754.039999999994</v>
      </c>
      <c r="H44" s="37"/>
      <c r="I44" s="42">
        <f t="shared" si="7"/>
        <v>0</v>
      </c>
      <c r="J44" s="42">
        <v>6</v>
      </c>
      <c r="K44" s="42">
        <v>6</v>
      </c>
      <c r="L44" s="44"/>
      <c r="M44" s="37">
        <f t="shared" si="1"/>
        <v>19584.679999999997</v>
      </c>
      <c r="N44" s="45">
        <f t="shared" si="2"/>
        <v>19584.679999999997</v>
      </c>
      <c r="O44" s="37">
        <f t="shared" si="3"/>
        <v>0</v>
      </c>
      <c r="P44" s="46">
        <f t="shared" si="4"/>
        <v>9792.3399999999983</v>
      </c>
      <c r="Q44" s="47">
        <f t="shared" si="5"/>
        <v>4896.1699999999992</v>
      </c>
      <c r="R44" s="37">
        <v>589</v>
      </c>
      <c r="S44" s="37">
        <v>738</v>
      </c>
      <c r="T44" s="37"/>
      <c r="U44" s="37">
        <v>2212</v>
      </c>
      <c r="V44" s="42"/>
      <c r="W44" s="37"/>
      <c r="X44" s="37"/>
      <c r="Y44" s="37"/>
      <c r="Z44" s="37"/>
      <c r="AA44" s="37">
        <v>39169</v>
      </c>
      <c r="AB44" s="47">
        <f>W44+X44+Y44+AA44</f>
        <v>39169</v>
      </c>
      <c r="AC44" s="50">
        <f t="shared" si="6"/>
        <v>57396.869999999988</v>
      </c>
    </row>
    <row r="45" spans="2:29">
      <c r="B45" s="37">
        <v>27</v>
      </c>
      <c r="C45" s="42" t="s">
        <v>81</v>
      </c>
      <c r="D45" s="42">
        <v>10.3</v>
      </c>
      <c r="E45" s="42">
        <v>4.8099999999999996</v>
      </c>
      <c r="F45" s="42">
        <v>17697</v>
      </c>
      <c r="G45" s="37">
        <f t="shared" si="0"/>
        <v>85122.569999999992</v>
      </c>
      <c r="H45" s="42"/>
      <c r="I45" s="42"/>
      <c r="J45" s="42"/>
      <c r="K45" s="42"/>
      <c r="L45" s="44">
        <v>2</v>
      </c>
      <c r="M45" s="37">
        <f t="shared" si="1"/>
        <v>0</v>
      </c>
      <c r="N45" s="45">
        <f t="shared" si="2"/>
        <v>0</v>
      </c>
      <c r="O45" s="37">
        <f t="shared" si="3"/>
        <v>9458.0633333333317</v>
      </c>
      <c r="P45" s="46">
        <f t="shared" si="4"/>
        <v>2364.5158333333329</v>
      </c>
      <c r="Q45" s="47">
        <f t="shared" si="5"/>
        <v>1182.2579166666665</v>
      </c>
      <c r="R45" s="42"/>
      <c r="S45" s="42"/>
      <c r="T45" s="42"/>
      <c r="U45" s="42"/>
      <c r="V45" s="42"/>
      <c r="W45" s="42"/>
      <c r="X45" s="42"/>
      <c r="Y45" s="42"/>
      <c r="Z45" s="42"/>
      <c r="AA45" s="56">
        <v>1773</v>
      </c>
      <c r="AB45" s="47">
        <f>W45+X45+Y45+AA45</f>
        <v>1773</v>
      </c>
      <c r="AC45" s="50">
        <f t="shared" si="6"/>
        <v>13004.837083333332</v>
      </c>
    </row>
    <row r="46" spans="2:29">
      <c r="B46" s="37"/>
      <c r="C46" s="37"/>
      <c r="D46" s="37"/>
      <c r="E46" s="37"/>
      <c r="F46" s="37"/>
      <c r="G46" s="37"/>
      <c r="H46" s="53">
        <f>SUM(H19:H45)</f>
        <v>27</v>
      </c>
      <c r="I46" s="53">
        <f t="shared" ref="I46:AC46" si="8">SUM(I19:I45)</f>
        <v>70065.372499999998</v>
      </c>
      <c r="J46" s="53">
        <f t="shared" si="8"/>
        <v>102</v>
      </c>
      <c r="K46" s="53">
        <f t="shared" si="8"/>
        <v>172</v>
      </c>
      <c r="L46" s="53">
        <f t="shared" si="8"/>
        <v>69</v>
      </c>
      <c r="M46" s="53">
        <f t="shared" si="8"/>
        <v>476432.73499999999</v>
      </c>
      <c r="N46" s="53">
        <f t="shared" si="8"/>
        <v>812193.98333333351</v>
      </c>
      <c r="O46" s="53">
        <f t="shared" si="8"/>
        <v>332398.81833333347</v>
      </c>
      <c r="P46" s="53">
        <f t="shared" si="8"/>
        <v>422772.72729166661</v>
      </c>
      <c r="Q46" s="53">
        <f t="shared" si="8"/>
        <v>211386.36364583333</v>
      </c>
      <c r="R46" s="53">
        <f t="shared" si="8"/>
        <v>6902</v>
      </c>
      <c r="S46" s="53">
        <f t="shared" si="8"/>
        <v>12041</v>
      </c>
      <c r="T46" s="53">
        <f t="shared" si="8"/>
        <v>4056</v>
      </c>
      <c r="U46" s="53">
        <f t="shared" si="8"/>
        <v>11060</v>
      </c>
      <c r="V46" s="53">
        <f t="shared" si="8"/>
        <v>15924</v>
      </c>
      <c r="W46" s="53">
        <f t="shared" si="8"/>
        <v>53189</v>
      </c>
      <c r="X46" s="53">
        <f t="shared" si="8"/>
        <v>131238</v>
      </c>
      <c r="Y46" s="53">
        <f t="shared" si="8"/>
        <v>0</v>
      </c>
      <c r="Z46" s="53">
        <f t="shared" si="8"/>
        <v>124007</v>
      </c>
      <c r="AA46" s="53">
        <f t="shared" si="8"/>
        <v>507561</v>
      </c>
      <c r="AB46" s="53">
        <f t="shared" si="8"/>
        <v>691988</v>
      </c>
      <c r="AC46" s="53">
        <f t="shared" si="8"/>
        <v>2683667.000104167</v>
      </c>
    </row>
    <row r="47" spans="2:29">
      <c r="B47" s="34"/>
      <c r="C47" s="34"/>
      <c r="D47" s="34"/>
      <c r="E47" s="34"/>
      <c r="F47" s="34"/>
      <c r="G47" s="34"/>
      <c r="H47" s="34"/>
      <c r="I47" s="34"/>
      <c r="J47" s="35"/>
      <c r="K47" s="34"/>
      <c r="L47" s="39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57"/>
    </row>
    <row r="48" spans="2:29">
      <c r="B48" s="34"/>
      <c r="C48" s="34"/>
      <c r="D48" s="34"/>
      <c r="E48" s="34"/>
      <c r="F48" s="34"/>
      <c r="G48" s="34"/>
      <c r="H48" s="34"/>
      <c r="I48" s="34"/>
      <c r="J48" s="35"/>
      <c r="K48" s="34"/>
      <c r="L48" s="39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</row>
    <row r="49" spans="2:29">
      <c r="B49" s="34"/>
      <c r="C49" s="34"/>
      <c r="D49" s="34"/>
      <c r="E49" s="34"/>
      <c r="F49" s="34"/>
      <c r="G49" s="34"/>
      <c r="H49" s="34"/>
      <c r="I49" s="34"/>
      <c r="J49" s="35"/>
      <c r="K49" s="34"/>
      <c r="L49" s="39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</row>
    <row r="50" spans="2:29">
      <c r="B50" s="34"/>
      <c r="C50" s="34"/>
      <c r="D50" s="34"/>
      <c r="E50" s="34"/>
      <c r="F50" s="34"/>
      <c r="G50" s="34"/>
      <c r="H50" s="34"/>
      <c r="I50" s="34"/>
      <c r="J50" s="35"/>
      <c r="K50" s="34"/>
      <c r="L50" s="39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</row>
    <row r="51" spans="2:29">
      <c r="B51" s="34"/>
      <c r="C51" s="34"/>
      <c r="D51" s="34"/>
      <c r="E51" s="34"/>
      <c r="F51" s="34"/>
      <c r="G51" s="34"/>
      <c r="H51" s="34"/>
      <c r="I51" s="34"/>
      <c r="J51" s="35"/>
      <c r="K51" s="34"/>
      <c r="L51" s="39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</row>
    <row r="52" spans="2:29">
      <c r="B52" s="34"/>
      <c r="C52" s="34"/>
      <c r="D52" s="34"/>
      <c r="E52" s="34"/>
      <c r="F52" s="34"/>
      <c r="G52" s="34"/>
      <c r="H52" s="34"/>
      <c r="I52" s="34"/>
      <c r="J52" s="35"/>
      <c r="K52" s="34"/>
      <c r="L52" s="39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</row>
    <row r="53" spans="2:29">
      <c r="B53" s="34"/>
      <c r="C53" s="34"/>
      <c r="D53" s="34"/>
      <c r="E53" s="34"/>
      <c r="F53" s="34"/>
      <c r="G53" s="34"/>
      <c r="H53" s="34"/>
      <c r="I53" s="34"/>
      <c r="J53" s="35"/>
      <c r="K53" s="34"/>
      <c r="L53" s="39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</row>
  </sheetData>
  <mergeCells count="35">
    <mergeCell ref="P13:P18"/>
    <mergeCell ref="Z14:Z18"/>
    <mergeCell ref="S16:S18"/>
    <mergeCell ref="T16:T18"/>
    <mergeCell ref="U17:U18"/>
    <mergeCell ref="V17:V18"/>
    <mergeCell ref="Y14:Y18"/>
    <mergeCell ref="R14:T15"/>
    <mergeCell ref="R16:R18"/>
    <mergeCell ref="Q13:Q18"/>
    <mergeCell ref="R13:T13"/>
    <mergeCell ref="AA13:AA18"/>
    <mergeCell ref="AB13:AB18"/>
    <mergeCell ref="AC13:AC18"/>
    <mergeCell ref="U13:V13"/>
    <mergeCell ref="W13:Y13"/>
    <mergeCell ref="U14:V15"/>
    <mergeCell ref="W14:W18"/>
    <mergeCell ref="X14:X18"/>
    <mergeCell ref="G13:G18"/>
    <mergeCell ref="J13:L13"/>
    <mergeCell ref="M13:O13"/>
    <mergeCell ref="H14:H18"/>
    <mergeCell ref="I14:I18"/>
    <mergeCell ref="J14:J18"/>
    <mergeCell ref="K14:K18"/>
    <mergeCell ref="L14:L18"/>
    <mergeCell ref="M14:M18"/>
    <mergeCell ref="N14:N18"/>
    <mergeCell ref="O14:O18"/>
    <mergeCell ref="B13:B18"/>
    <mergeCell ref="C13:C18"/>
    <mergeCell ref="D13:D18"/>
    <mergeCell ref="E13:E18"/>
    <mergeCell ref="F13:F18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2019-10-28T03:23:11Z</dcterms:modified>
</cp:coreProperties>
</file>